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المدخلات" sheetId="1" r:id="rId4"/>
    <sheet state="visible" name="النموذج الشهري" sheetId="2" r:id="rId5"/>
    <sheet state="visible" name="إرشادات" sheetId="3" r:id="rId6"/>
  </sheets>
  <definedNames/>
  <calcPr/>
</workbook>
</file>

<file path=xl/sharedStrings.xml><?xml version="1.0" encoding="utf-8"?>
<sst xmlns="http://schemas.openxmlformats.org/spreadsheetml/2006/main" count="50" uniqueCount="50">
  <si>
    <t>نموذج دراسة جدوى (MGI) — صفحة المدخلات</t>
  </si>
  <si>
    <t>اسم المشروع</t>
  </si>
  <si>
    <t>مشروع تجريبي</t>
  </si>
  <si>
    <t>إرشادات الاستخدام:</t>
  </si>
  <si>
    <t>الدولة/المدينة</t>
  </si>
  <si>
    <t>الرياض</t>
  </si>
  <si>
    <t>• عدّل الخلايا المظللة بالأزرق فقط.
• الأرقام شهرية.
• المدة الزمنية: 36 شهرًا بدءًا من شهر البدء.</t>
  </si>
  <si>
    <t>العملة</t>
  </si>
  <si>
    <t>SAR</t>
  </si>
  <si>
    <t>تاريخ البدء (YYYY-MM)</t>
  </si>
  <si>
    <t>2025-08</t>
  </si>
  <si>
    <t>الاستثمار الأولي (CapEx)</t>
  </si>
  <si>
    <t>رأس المال العامل</t>
  </si>
  <si>
    <t>سنوات الإهتلاك</t>
  </si>
  <si>
    <t>الوحدات المباعة شهريًا (الانطلاق)</t>
  </si>
  <si>
    <t>نمو الوحدات الشهري %</t>
  </si>
  <si>
    <t>سعر البيع للوحدة</t>
  </si>
  <si>
    <t>تكلفة الوحدة (COGS)</t>
  </si>
  <si>
    <t>إجمالي التكاليف الثابتة</t>
  </si>
  <si>
    <t>التكاليف الثابتة الشهرية</t>
  </si>
  <si>
    <t>الإيجار</t>
  </si>
  <si>
    <t>الرواتب</t>
  </si>
  <si>
    <t>المرافق</t>
  </si>
  <si>
    <t>التسويق</t>
  </si>
  <si>
    <t>أخرى</t>
  </si>
  <si>
    <t>معدل الضريبة %</t>
  </si>
  <si>
    <t>التضخم السنوي %</t>
  </si>
  <si>
    <t>الملخص الشهري (36 شهرًا)</t>
  </si>
  <si>
    <t>الشهر</t>
  </si>
  <si>
    <t>الوحدات</t>
  </si>
  <si>
    <t>السعر</t>
  </si>
  <si>
    <t>الإيرادات</t>
  </si>
  <si>
    <t>تكلفة متغيرة</t>
  </si>
  <si>
    <t>هامش إجمالي</t>
  </si>
  <si>
    <t>تكاليف ثابتة</t>
  </si>
  <si>
    <t>EBITDA</t>
  </si>
  <si>
    <t>الإهتلاك</t>
  </si>
  <si>
    <t>الربح قبل الضريبة</t>
  </si>
  <si>
    <t>الضريبة</t>
  </si>
  <si>
    <t>الربح الصافي</t>
  </si>
  <si>
    <t>التدفق النقدي</t>
  </si>
  <si>
    <t>التدفق التراكمي</t>
  </si>
  <si>
    <t>مؤشرات رئيسية</t>
  </si>
  <si>
    <t>إجمالي التدفقات الداخلة (36 شهر)</t>
  </si>
  <si>
    <t>التدفق الأولي (شهر 0)</t>
  </si>
  <si>
    <t>ROI العائد على الاستثمار</t>
  </si>
  <si>
    <t>IRR (36 شهر + شهر 0)</t>
  </si>
  <si>
    <t>نقطة التعادل (وحدة/شهر)</t>
  </si>
  <si>
    <t>إرشادات سريعة لاستخدام نموذج MGI</t>
  </si>
  <si>
    <t>1) عدّل المدخلات الزرقاء. 2) راجع النموذج والمؤشرات. 3) استخدم Investor Brief لعرض صفحة واحدة.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</si>
</sst>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4.0"/>
      <color theme="1"/>
      <name val="Changa"/>
    </font>
    <font>
      <color theme="1"/>
      <name val="Changa"/>
    </font>
    <font>
      <b/>
      <color theme="1"/>
      <name val="Changa"/>
    </font>
    <font>
      <sz val="11.0"/>
      <color theme="1"/>
      <name val="Changa"/>
    </font>
    <font>
      <color theme="1"/>
      <name val="Calibri"/>
      <scheme val="minor"/>
    </font>
    <font>
      <b/>
      <sz val="14.0"/>
      <color theme="1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DEBFF"/>
        <bgColor rgb="FFDDEBFF"/>
      </patternFill>
    </fill>
    <fill>
      <patternFill patternType="solid">
        <fgColor rgb="FFF2F2F2"/>
        <bgColor rgb="FFF2F2F2"/>
      </patternFill>
    </fill>
  </fills>
  <borders count="2">
    <border/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2" numFmtId="0" xfId="0" applyAlignment="1" applyFont="1">
      <alignment horizontal="center"/>
    </xf>
    <xf borderId="1" fillId="0" fontId="3" numFmtId="0" xfId="0" applyAlignment="1" applyBorder="1" applyFont="1">
      <alignment horizontal="center" readingOrder="0"/>
    </xf>
    <xf borderId="1" fillId="2" fontId="4" numFmtId="0" xfId="0" applyAlignment="1" applyBorder="1" applyFill="1" applyFont="1">
      <alignment horizontal="center" readingOrder="0"/>
    </xf>
    <xf borderId="0" fillId="0" fontId="3" numFmtId="0" xfId="0" applyAlignment="1" applyFont="1">
      <alignment horizontal="center" readingOrder="0"/>
    </xf>
    <xf borderId="0" fillId="0" fontId="4" numFmtId="0" xfId="0" applyAlignment="1" applyFont="1">
      <alignment horizontal="center" readingOrder="0" shrinkToFit="0" vertical="top" wrapText="1"/>
    </xf>
    <xf borderId="1" fillId="2" fontId="4" numFmtId="0" xfId="0" applyAlignment="1" applyBorder="1" applyFont="1">
      <alignment horizontal="center"/>
    </xf>
    <xf borderId="1" fillId="0" fontId="4" numFmtId="0" xfId="0" applyAlignment="1" applyBorder="1" applyFont="1">
      <alignment horizontal="center"/>
    </xf>
    <xf borderId="1" fillId="3" fontId="4" numFmtId="0" xfId="0" applyAlignment="1" applyBorder="1" applyFill="1" applyFont="1">
      <alignment horizontal="center"/>
    </xf>
    <xf borderId="0" fillId="0" fontId="2" numFmtId="0" xfId="0" applyAlignment="1" applyFont="1">
      <alignment vertical="center"/>
    </xf>
    <xf borderId="0" fillId="0" fontId="5" numFmtId="0" xfId="0" applyAlignment="1" applyFont="1">
      <alignment vertical="center"/>
    </xf>
    <xf borderId="1" fillId="3" fontId="3" numFmtId="0" xfId="0" applyAlignment="1" applyBorder="1" applyFont="1">
      <alignment horizontal="center" readingOrder="0" shrinkToFit="0" vertical="center" wrapText="1"/>
    </xf>
    <xf borderId="1" fillId="3" fontId="3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readingOrder="0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readingOrder="0"/>
    </xf>
    <xf borderId="0" fillId="0" fontId="5" numFmtId="0" xfId="0" applyFont="1"/>
    <xf borderId="1" fillId="0" fontId="7" numFmtId="0" xfId="0" applyAlignment="1" applyBorder="1" applyFont="1">
      <alignment horizontal="center" shrinkToFit="0" vertical="center" wrapText="1"/>
    </xf>
    <xf borderId="1" fillId="0" fontId="7" numFmtId="0" xfId="0" applyAlignment="1" applyBorder="1" applyFont="1">
      <alignment horizontal="center" vertical="center"/>
    </xf>
    <xf borderId="0" fillId="0" fontId="5" numFmtId="9" xfId="0" applyFont="1" applyNumberFormat="1"/>
    <xf borderId="0" fillId="0" fontId="1" numFmtId="0" xfId="0" applyAlignment="1" applyFont="1">
      <alignment readingOrder="0"/>
    </xf>
    <xf borderId="0" fillId="0" fontId="2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التدفق التراكمي (36 شهر)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F81BD"/>
              </a:solidFill>
            </a:ln>
          </c:spPr>
          <c:marker>
            <c:symbol val="none"/>
          </c:marker>
          <c:cat>
            <c:strRef>
              <c:f>'النموذج الشهري'!$A$4:$A$40</c:f>
            </c:strRef>
          </c:cat>
          <c:val>
            <c:numRef>
              <c:f>'النموذج الشهري'!$N$4:$N$40</c:f>
              <c:numCache/>
            </c:numRef>
          </c:val>
          <c:smooth val="0"/>
        </c:ser>
        <c:axId val="783903182"/>
        <c:axId val="251580313"/>
      </c:lineChart>
      <c:catAx>
        <c:axId val="7839031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الشهر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51580313"/>
      </c:catAx>
      <c:valAx>
        <c:axId val="25158031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قيمة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8390318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19</xdr:col>
      <xdr:colOff>0</xdr:colOff>
      <xdr:row>3</xdr:row>
      <xdr:rowOff>0</xdr:rowOff>
    </xdr:from>
    <xdr:ext cx="8639175" cy="4314825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24.0"/>
    <col customWidth="1" min="7" max="26" width="8.71"/>
  </cols>
  <sheetData>
    <row r="1" ht="73.5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1</v>
      </c>
      <c r="B3" s="4" t="s">
        <v>2</v>
      </c>
      <c r="C3" s="2"/>
      <c r="D3" s="5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 t="s">
        <v>4</v>
      </c>
      <c r="B4" s="4" t="s">
        <v>5</v>
      </c>
      <c r="C4" s="2"/>
      <c r="D4" s="6" t="s">
        <v>6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7</v>
      </c>
      <c r="B5" s="7" t="s">
        <v>8</v>
      </c>
      <c r="C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9</v>
      </c>
      <c r="B6" s="7" t="s">
        <v>10</v>
      </c>
      <c r="C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8"/>
      <c r="B7" s="8"/>
      <c r="C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 t="s">
        <v>11</v>
      </c>
      <c r="B8" s="7">
        <v>300000.0</v>
      </c>
      <c r="C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 t="s">
        <v>12</v>
      </c>
      <c r="B9" s="7">
        <v>20000.0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3" t="s">
        <v>13</v>
      </c>
      <c r="B10" s="7">
        <v>5.0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8"/>
      <c r="B11" s="8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3" t="s">
        <v>14</v>
      </c>
      <c r="B12" s="7">
        <v>1000.0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3" t="s">
        <v>15</v>
      </c>
      <c r="B13" s="7">
        <v>3.0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3" t="s">
        <v>16</v>
      </c>
      <c r="B14" s="7">
        <v>50.0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3" t="s">
        <v>17</v>
      </c>
      <c r="B15" s="7">
        <v>25.0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3" t="s">
        <v>18</v>
      </c>
      <c r="B16" s="9">
        <f>SUM(B18:B22)</f>
        <v>58000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3" t="s">
        <v>19</v>
      </c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3" t="s">
        <v>20</v>
      </c>
      <c r="B18" s="7">
        <v>15000.0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3" t="s">
        <v>21</v>
      </c>
      <c r="B19" s="7">
        <v>30000.0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3" t="s">
        <v>22</v>
      </c>
      <c r="B20" s="7">
        <v>3000.0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3" t="s">
        <v>23</v>
      </c>
      <c r="B21" s="7">
        <v>5000.0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3" t="s">
        <v>24</v>
      </c>
      <c r="B22" s="7">
        <v>5000.0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3" t="s">
        <v>25</v>
      </c>
      <c r="B24" s="7">
        <v>15.0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3" t="s">
        <v>26</v>
      </c>
      <c r="B25" s="7">
        <v>2.0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F1"/>
    <mergeCell ref="D4:F8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47.71"/>
    <col customWidth="1" min="2" max="14" width="16.0"/>
    <col customWidth="1" min="15" max="34" width="8.71"/>
  </cols>
  <sheetData>
    <row r="1" ht="47.25" customHeight="1">
      <c r="A1" s="1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</row>
    <row r="2">
      <c r="A2" s="12" t="s">
        <v>28</v>
      </c>
      <c r="B2" s="12" t="s">
        <v>29</v>
      </c>
      <c r="C2" s="12" t="s">
        <v>30</v>
      </c>
      <c r="D2" s="12" t="s">
        <v>31</v>
      </c>
      <c r="E2" s="12" t="s">
        <v>32</v>
      </c>
      <c r="F2" s="12" t="s">
        <v>33</v>
      </c>
      <c r="G2" s="12" t="s">
        <v>34</v>
      </c>
      <c r="H2" s="13" t="s">
        <v>35</v>
      </c>
      <c r="I2" s="12" t="s">
        <v>36</v>
      </c>
      <c r="J2" s="12" t="s">
        <v>37</v>
      </c>
      <c r="K2" s="12" t="s">
        <v>38</v>
      </c>
      <c r="L2" s="12" t="s">
        <v>39</v>
      </c>
      <c r="M2" s="12" t="s">
        <v>40</v>
      </c>
      <c r="N2" s="12" t="s">
        <v>41</v>
      </c>
      <c r="Q2" s="14" t="s">
        <v>42</v>
      </c>
    </row>
    <row r="4">
      <c r="A4" s="15">
        <v>0.0</v>
      </c>
      <c r="B4" s="15">
        <v>0.0</v>
      </c>
      <c r="C4" s="15">
        <v>0.0</v>
      </c>
      <c r="D4" s="15">
        <v>0.0</v>
      </c>
      <c r="E4" s="15">
        <v>0.0</v>
      </c>
      <c r="F4" s="15">
        <v>0.0</v>
      </c>
      <c r="G4" s="15">
        <v>0.0</v>
      </c>
      <c r="H4" s="15">
        <v>0.0</v>
      </c>
      <c r="I4" s="15">
        <v>0.0</v>
      </c>
      <c r="J4" s="15">
        <v>0.0</v>
      </c>
      <c r="K4" s="15">
        <v>0.0</v>
      </c>
      <c r="L4" s="15">
        <v>0.0</v>
      </c>
      <c r="M4" s="15">
        <f>-('المدخلات'!B8 + 'المدخلات'!B9)</f>
        <v>-320000</v>
      </c>
      <c r="N4" s="15">
        <f>M4</f>
        <v>-320000</v>
      </c>
      <c r="Q4" s="16" t="s">
        <v>43</v>
      </c>
      <c r="R4" s="17">
        <f>SUM(M5:M40)</f>
        <v>-571992.2304</v>
      </c>
    </row>
    <row r="5">
      <c r="A5" s="18">
        <v>1.0</v>
      </c>
      <c r="B5" s="19">
        <f>'المدخلات'!B12</f>
        <v>1000</v>
      </c>
      <c r="C5" s="19">
        <f>'المدخلات'!B14</f>
        <v>50</v>
      </c>
      <c r="D5" s="19">
        <f t="shared" ref="D5:D40" si="1">B5*C5</f>
        <v>50000</v>
      </c>
      <c r="E5" s="19">
        <f>B5*'المدخلات'!B15</f>
        <v>25000</v>
      </c>
      <c r="F5" s="19">
        <f t="shared" ref="F5:F40" si="2">D5-E5</f>
        <v>25000</v>
      </c>
      <c r="G5" s="19">
        <f>'المدخلات'!B16*POWER(1+'المدخلات'!B25/100, (A5/12))</f>
        <v>58095.79172</v>
      </c>
      <c r="H5" s="19">
        <f t="shared" ref="H5:H40" si="3">F5-G5</f>
        <v>-33095.79172</v>
      </c>
      <c r="I5" s="19">
        <f>'المدخلات'!B8/('المدخلات'!B10*12)</f>
        <v>5000</v>
      </c>
      <c r="J5" s="19">
        <f t="shared" ref="J5:J40" si="4">H5-I5</f>
        <v>-38095.79172</v>
      </c>
      <c r="K5" s="19">
        <f>IF(J5&gt;0, J5*'المدخلات'!B24/100, 0)</f>
        <v>0</v>
      </c>
      <c r="L5" s="19">
        <f t="shared" ref="L5:L40" si="5">J5-K5</f>
        <v>-38095.79172</v>
      </c>
      <c r="M5" s="19">
        <f t="shared" ref="M5:M40" si="6">L5+I5</f>
        <v>-33095.79172</v>
      </c>
      <c r="N5" s="19">
        <f t="shared" ref="N5:N40" si="7">N4+M5</f>
        <v>-353095.7917</v>
      </c>
      <c r="Q5" s="16" t="s">
        <v>44</v>
      </c>
      <c r="R5" s="17">
        <f>M4</f>
        <v>-320000</v>
      </c>
    </row>
    <row r="6">
      <c r="A6" s="18">
        <v>2.0</v>
      </c>
      <c r="B6" s="19">
        <f>B5*(1+'المدخلات'!B13/100)</f>
        <v>1030</v>
      </c>
      <c r="C6" s="19">
        <f>'المدخلات'!B14</f>
        <v>50</v>
      </c>
      <c r="D6" s="19">
        <f t="shared" si="1"/>
        <v>51500</v>
      </c>
      <c r="E6" s="19">
        <f>B6*'المدخلات'!B15</f>
        <v>25750</v>
      </c>
      <c r="F6" s="19">
        <f t="shared" si="2"/>
        <v>25750</v>
      </c>
      <c r="G6" s="19">
        <f>'المدخلات'!B16*POWER(1+'المدخلات'!B25/100, (A6/12))</f>
        <v>58191.74164</v>
      </c>
      <c r="H6" s="19">
        <f t="shared" si="3"/>
        <v>-32441.74164</v>
      </c>
      <c r="I6" s="19">
        <f>'المدخلات'!B8/('المدخلات'!B10*12)</f>
        <v>5000</v>
      </c>
      <c r="J6" s="19">
        <f t="shared" si="4"/>
        <v>-37441.74164</v>
      </c>
      <c r="K6" s="19">
        <f>IF(J6&gt;0, J6*'المدخلات'!B24/100, 0)</f>
        <v>0</v>
      </c>
      <c r="L6" s="19">
        <f t="shared" si="5"/>
        <v>-37441.74164</v>
      </c>
      <c r="M6" s="19">
        <f t="shared" si="6"/>
        <v>-32441.74164</v>
      </c>
      <c r="N6" s="19">
        <f t="shared" si="7"/>
        <v>-385537.5334</v>
      </c>
      <c r="Q6" s="16" t="s">
        <v>45</v>
      </c>
      <c r="R6" s="17">
        <f>IF(R5&lt;&gt;0, (R4+R5)/-R5 - 1, "-")</f>
        <v>-3.78747572</v>
      </c>
    </row>
    <row r="7">
      <c r="A7" s="18">
        <v>3.0</v>
      </c>
      <c r="B7" s="19">
        <f>B6*(1+'المدخلات'!B13/100)</f>
        <v>1060.9</v>
      </c>
      <c r="C7" s="19">
        <f>'المدخلات'!B14</f>
        <v>50</v>
      </c>
      <c r="D7" s="19">
        <f t="shared" si="1"/>
        <v>53045</v>
      </c>
      <c r="E7" s="19">
        <f>B7*'المدخلات'!B15</f>
        <v>26522.5</v>
      </c>
      <c r="F7" s="19">
        <f t="shared" si="2"/>
        <v>26522.5</v>
      </c>
      <c r="G7" s="19">
        <f>'المدخلات'!B16*POWER(1+'المدخلات'!B25/100, (A7/12))</f>
        <v>58287.85003</v>
      </c>
      <c r="H7" s="19">
        <f t="shared" si="3"/>
        <v>-31765.35003</v>
      </c>
      <c r="I7" s="19">
        <f>'المدخلات'!B8/('المدخلات'!B10*12)</f>
        <v>5000</v>
      </c>
      <c r="J7" s="19">
        <f t="shared" si="4"/>
        <v>-36765.35003</v>
      </c>
      <c r="K7" s="19">
        <f>IF(J7&gt;0, J7*'المدخلات'!B24/100, 0)</f>
        <v>0</v>
      </c>
      <c r="L7" s="19">
        <f t="shared" si="5"/>
        <v>-36765.35003</v>
      </c>
      <c r="M7" s="19">
        <f t="shared" si="6"/>
        <v>-31765.35003</v>
      </c>
      <c r="N7" s="19">
        <f t="shared" si="7"/>
        <v>-417302.8834</v>
      </c>
      <c r="Q7" s="16" t="s">
        <v>46</v>
      </c>
      <c r="R7" s="20">
        <f>IRR(M4:M40)</f>
        <v>-0.1629227357</v>
      </c>
    </row>
    <row r="8">
      <c r="A8" s="18">
        <v>4.0</v>
      </c>
      <c r="B8" s="19">
        <f>B7*(1+'المدخلات'!B13/100)</f>
        <v>1092.727</v>
      </c>
      <c r="C8" s="19">
        <f>'المدخلات'!B14</f>
        <v>50</v>
      </c>
      <c r="D8" s="19">
        <f t="shared" si="1"/>
        <v>54636.35</v>
      </c>
      <c r="E8" s="19">
        <f>B8*'المدخلات'!B15</f>
        <v>27318.175</v>
      </c>
      <c r="F8" s="19">
        <f t="shared" si="2"/>
        <v>27318.175</v>
      </c>
      <c r="G8" s="19">
        <f>'المدخلات'!B16*POWER(1+'المدخلات'!B25/100, (A8/12))</f>
        <v>58384.11715</v>
      </c>
      <c r="H8" s="19">
        <f t="shared" si="3"/>
        <v>-31065.94215</v>
      </c>
      <c r="I8" s="19">
        <f>'المدخلات'!B8/('المدخلات'!B10*12)</f>
        <v>5000</v>
      </c>
      <c r="J8" s="19">
        <f t="shared" si="4"/>
        <v>-36065.94215</v>
      </c>
      <c r="K8" s="19">
        <f>IF(J8&gt;0, J8*'المدخلات'!B24/100, 0)</f>
        <v>0</v>
      </c>
      <c r="L8" s="19">
        <f t="shared" si="5"/>
        <v>-36065.94215</v>
      </c>
      <c r="M8" s="19">
        <f t="shared" si="6"/>
        <v>-31065.94215</v>
      </c>
      <c r="N8" s="19">
        <f t="shared" si="7"/>
        <v>-448368.8255</v>
      </c>
      <c r="Q8" s="16" t="s">
        <v>47</v>
      </c>
      <c r="R8" s="17">
        <f>IF('المدخلات'!B14&gt;'المدخلات'!B15, 'المدخلات'!B16/('المدخلات'!B14-'المدخلات'!B15), "غير معرف")</f>
        <v>2320</v>
      </c>
    </row>
    <row r="9">
      <c r="A9" s="18">
        <v>5.0</v>
      </c>
      <c r="B9" s="19">
        <f>B8*(1+'المدخلات'!B13/100)</f>
        <v>1125.50881</v>
      </c>
      <c r="C9" s="19">
        <f>'المدخلات'!B14</f>
        <v>50</v>
      </c>
      <c r="D9" s="19">
        <f t="shared" si="1"/>
        <v>56275.4405</v>
      </c>
      <c r="E9" s="19">
        <f>B9*'المدخلات'!B15</f>
        <v>28137.72025</v>
      </c>
      <c r="F9" s="19">
        <f t="shared" si="2"/>
        <v>28137.72025</v>
      </c>
      <c r="G9" s="19">
        <f>'المدخلات'!B16*POWER(1+'المدخلات'!B25/100, (A9/12))</f>
        <v>58480.54327</v>
      </c>
      <c r="H9" s="19">
        <f t="shared" si="3"/>
        <v>-30342.82302</v>
      </c>
      <c r="I9" s="19">
        <f>'المدخلات'!B8/('المدخلات'!B10*12)</f>
        <v>5000</v>
      </c>
      <c r="J9" s="19">
        <f t="shared" si="4"/>
        <v>-35342.82302</v>
      </c>
      <c r="K9" s="19">
        <f>IF(J9&gt;0, J9*'المدخلات'!B24/100, 0)</f>
        <v>0</v>
      </c>
      <c r="L9" s="19">
        <f t="shared" si="5"/>
        <v>-35342.82302</v>
      </c>
      <c r="M9" s="19">
        <f t="shared" si="6"/>
        <v>-30342.82302</v>
      </c>
      <c r="N9" s="19">
        <f t="shared" si="7"/>
        <v>-478711.6486</v>
      </c>
    </row>
    <row r="10">
      <c r="A10" s="18">
        <v>6.0</v>
      </c>
      <c r="B10" s="19">
        <f>B9*(1+'المدخلات'!B13/100)</f>
        <v>1159.274074</v>
      </c>
      <c r="C10" s="19">
        <f>'المدخلات'!B14</f>
        <v>50</v>
      </c>
      <c r="D10" s="19">
        <f t="shared" si="1"/>
        <v>57963.70372</v>
      </c>
      <c r="E10" s="19">
        <f>B10*'المدخلات'!B15</f>
        <v>28981.85186</v>
      </c>
      <c r="F10" s="19">
        <f t="shared" si="2"/>
        <v>28981.85186</v>
      </c>
      <c r="G10" s="19">
        <f>'المدخلات'!B16*POWER(1+'المدخلات'!B25/100, (A10/12))</f>
        <v>58577.12864</v>
      </c>
      <c r="H10" s="19">
        <f t="shared" si="3"/>
        <v>-29595.27679</v>
      </c>
      <c r="I10" s="19">
        <f>'المدخلات'!B8/('المدخلات'!B10*12)</f>
        <v>5000</v>
      </c>
      <c r="J10" s="19">
        <f t="shared" si="4"/>
        <v>-34595.27679</v>
      </c>
      <c r="K10" s="19">
        <f>IF(J10&gt;0, J10*'المدخلات'!B24/100, 0)</f>
        <v>0</v>
      </c>
      <c r="L10" s="19">
        <f t="shared" si="5"/>
        <v>-34595.27679</v>
      </c>
      <c r="M10" s="19">
        <f t="shared" si="6"/>
        <v>-29595.27679</v>
      </c>
      <c r="N10" s="19">
        <f t="shared" si="7"/>
        <v>-508306.9253</v>
      </c>
    </row>
    <row r="11">
      <c r="A11" s="18">
        <v>7.0</v>
      </c>
      <c r="B11" s="19">
        <f>B10*(1+'المدخلات'!B13/100)</f>
        <v>1194.052297</v>
      </c>
      <c r="C11" s="19">
        <f>'المدخلات'!B14</f>
        <v>50</v>
      </c>
      <c r="D11" s="19">
        <f t="shared" si="1"/>
        <v>59702.61483</v>
      </c>
      <c r="E11" s="19">
        <f>B11*'المدخلات'!B15</f>
        <v>29851.30741</v>
      </c>
      <c r="F11" s="19">
        <f t="shared" si="2"/>
        <v>29851.30741</v>
      </c>
      <c r="G11" s="19">
        <f>'المدخلات'!B16*POWER(1+'المدخلات'!B25/100, (A11/12))</f>
        <v>58673.87353</v>
      </c>
      <c r="H11" s="19">
        <f t="shared" si="3"/>
        <v>-28822.56612</v>
      </c>
      <c r="I11" s="19">
        <f>'المدخلات'!B8/('المدخلات'!B10*12)</f>
        <v>5000</v>
      </c>
      <c r="J11" s="19">
        <f t="shared" si="4"/>
        <v>-33822.56612</v>
      </c>
      <c r="K11" s="19">
        <f>IF(J11&gt;0, J11*'المدخلات'!B24/100, 0)</f>
        <v>0</v>
      </c>
      <c r="L11" s="19">
        <f t="shared" si="5"/>
        <v>-33822.56612</v>
      </c>
      <c r="M11" s="19">
        <f t="shared" si="6"/>
        <v>-28822.56612</v>
      </c>
      <c r="N11" s="19">
        <f t="shared" si="7"/>
        <v>-537129.4915</v>
      </c>
    </row>
    <row r="12">
      <c r="A12" s="18">
        <v>8.0</v>
      </c>
      <c r="B12" s="19">
        <f>B11*(1+'المدخلات'!B13/100)</f>
        <v>1229.873865</v>
      </c>
      <c r="C12" s="19">
        <f>'المدخلات'!B14</f>
        <v>50</v>
      </c>
      <c r="D12" s="19">
        <f t="shared" si="1"/>
        <v>61493.69327</v>
      </c>
      <c r="E12" s="19">
        <f>B12*'المدخلات'!B15</f>
        <v>30746.84664</v>
      </c>
      <c r="F12" s="19">
        <f t="shared" si="2"/>
        <v>30746.84664</v>
      </c>
      <c r="G12" s="19">
        <f>'المدخلات'!B16*POWER(1+'المدخلات'!B25/100, (A12/12))</f>
        <v>58770.77821</v>
      </c>
      <c r="H12" s="19">
        <f t="shared" si="3"/>
        <v>-28023.93157</v>
      </c>
      <c r="I12" s="19">
        <f>'المدخلات'!B8/('المدخلات'!B10*12)</f>
        <v>5000</v>
      </c>
      <c r="J12" s="19">
        <f t="shared" si="4"/>
        <v>-33023.93157</v>
      </c>
      <c r="K12" s="19">
        <f>IF(J12&gt;0, J12*'المدخلات'!B24/100, 0)</f>
        <v>0</v>
      </c>
      <c r="L12" s="19">
        <f t="shared" si="5"/>
        <v>-33023.93157</v>
      </c>
      <c r="M12" s="19">
        <f t="shared" si="6"/>
        <v>-28023.93157</v>
      </c>
      <c r="N12" s="19">
        <f t="shared" si="7"/>
        <v>-565153.423</v>
      </c>
    </row>
    <row r="13">
      <c r="A13" s="18">
        <v>9.0</v>
      </c>
      <c r="B13" s="19">
        <f>B12*(1+'المدخلات'!B13/100)</f>
        <v>1266.770081</v>
      </c>
      <c r="C13" s="19">
        <f>'المدخلات'!B14</f>
        <v>50</v>
      </c>
      <c r="D13" s="19">
        <f t="shared" si="1"/>
        <v>63338.50407</v>
      </c>
      <c r="E13" s="19">
        <f>B13*'المدخلات'!B15</f>
        <v>31669.25203</v>
      </c>
      <c r="F13" s="19">
        <f t="shared" si="2"/>
        <v>31669.25203</v>
      </c>
      <c r="G13" s="19">
        <f>'المدخلات'!B16*POWER(1+'المدخلات'!B25/100, (A13/12))</f>
        <v>58867.84292</v>
      </c>
      <c r="H13" s="19">
        <f t="shared" si="3"/>
        <v>-27198.59089</v>
      </c>
      <c r="I13" s="19">
        <f>'المدخلات'!B8/('المدخلات'!B10*12)</f>
        <v>5000</v>
      </c>
      <c r="J13" s="19">
        <f t="shared" si="4"/>
        <v>-32198.59089</v>
      </c>
      <c r="K13" s="19">
        <f>IF(J13&gt;0, J13*'المدخلات'!B24/100, 0)</f>
        <v>0</v>
      </c>
      <c r="L13" s="19">
        <f t="shared" si="5"/>
        <v>-32198.59089</v>
      </c>
      <c r="M13" s="19">
        <f t="shared" si="6"/>
        <v>-27198.59089</v>
      </c>
      <c r="N13" s="19">
        <f t="shared" si="7"/>
        <v>-592352.0139</v>
      </c>
    </row>
    <row r="14">
      <c r="A14" s="18">
        <v>10.0</v>
      </c>
      <c r="B14" s="19">
        <f>B13*(1+'المدخلات'!B13/100)</f>
        <v>1304.773184</v>
      </c>
      <c r="C14" s="19">
        <f>'المدخلات'!B14</f>
        <v>50</v>
      </c>
      <c r="D14" s="19">
        <f t="shared" si="1"/>
        <v>65238.65919</v>
      </c>
      <c r="E14" s="19">
        <f>B14*'المدخلات'!B15</f>
        <v>32619.3296</v>
      </c>
      <c r="F14" s="19">
        <f t="shared" si="2"/>
        <v>32619.3296</v>
      </c>
      <c r="G14" s="19">
        <f>'المدخلات'!B16*POWER(1+'المدخلات'!B25/100, (A14/12))</f>
        <v>58965.06795</v>
      </c>
      <c r="H14" s="19">
        <f t="shared" si="3"/>
        <v>-26345.73836</v>
      </c>
      <c r="I14" s="19">
        <f>'المدخلات'!B8/('المدخلات'!B10*12)</f>
        <v>5000</v>
      </c>
      <c r="J14" s="19">
        <f t="shared" si="4"/>
        <v>-31345.73836</v>
      </c>
      <c r="K14" s="19">
        <f>IF(J14&gt;0, J14*'المدخلات'!B24/100, 0)</f>
        <v>0</v>
      </c>
      <c r="L14" s="19">
        <f t="shared" si="5"/>
        <v>-31345.73836</v>
      </c>
      <c r="M14" s="19">
        <f t="shared" si="6"/>
        <v>-26345.73836</v>
      </c>
      <c r="N14" s="19">
        <f t="shared" si="7"/>
        <v>-618697.7523</v>
      </c>
    </row>
    <row r="15">
      <c r="A15" s="18">
        <v>11.0</v>
      </c>
      <c r="B15" s="19">
        <f>B14*(1+'المدخلات'!B13/100)</f>
        <v>1343.916379</v>
      </c>
      <c r="C15" s="19">
        <f>'المدخلات'!B14</f>
        <v>50</v>
      </c>
      <c r="D15" s="19">
        <f t="shared" si="1"/>
        <v>67195.81897</v>
      </c>
      <c r="E15" s="19">
        <f>B15*'المدخلات'!B15</f>
        <v>33597.90948</v>
      </c>
      <c r="F15" s="19">
        <f t="shared" si="2"/>
        <v>33597.90948</v>
      </c>
      <c r="G15" s="19">
        <f>'المدخلات'!B16*POWER(1+'المدخلات'!B25/100, (A15/12))</f>
        <v>59062.45356</v>
      </c>
      <c r="H15" s="19">
        <f t="shared" si="3"/>
        <v>-25464.54407</v>
      </c>
      <c r="I15" s="19">
        <f>'المدخلات'!B8/('المدخلات'!B10*12)</f>
        <v>5000</v>
      </c>
      <c r="J15" s="19">
        <f t="shared" si="4"/>
        <v>-30464.54407</v>
      </c>
      <c r="K15" s="19">
        <f>IF(J15&gt;0, J15*'المدخلات'!B24/100, 0)</f>
        <v>0</v>
      </c>
      <c r="L15" s="19">
        <f t="shared" si="5"/>
        <v>-30464.54407</v>
      </c>
      <c r="M15" s="19">
        <f t="shared" si="6"/>
        <v>-25464.54407</v>
      </c>
      <c r="N15" s="19">
        <f t="shared" si="7"/>
        <v>-644162.2964</v>
      </c>
    </row>
    <row r="16">
      <c r="A16" s="18">
        <v>12.0</v>
      </c>
      <c r="B16" s="19">
        <f>B15*(1+'المدخلات'!B13/100)</f>
        <v>1384.233871</v>
      </c>
      <c r="C16" s="19">
        <f>'المدخلات'!B14</f>
        <v>50</v>
      </c>
      <c r="D16" s="19">
        <f t="shared" si="1"/>
        <v>69211.69354</v>
      </c>
      <c r="E16" s="19">
        <f>B16*'المدخلات'!B15</f>
        <v>34605.84677</v>
      </c>
      <c r="F16" s="19">
        <f t="shared" si="2"/>
        <v>34605.84677</v>
      </c>
      <c r="G16" s="19">
        <f>'المدخلات'!B16*POWER(1+'المدخلات'!B25/100, (A16/12))</f>
        <v>59160</v>
      </c>
      <c r="H16" s="19">
        <f t="shared" si="3"/>
        <v>-24554.15323</v>
      </c>
      <c r="I16" s="19">
        <f>'المدخلات'!B8/('المدخلات'!B10*12)</f>
        <v>5000</v>
      </c>
      <c r="J16" s="19">
        <f t="shared" si="4"/>
        <v>-29554.15323</v>
      </c>
      <c r="K16" s="19">
        <f>IF(J16&gt;0, J16*'المدخلات'!B24/100, 0)</f>
        <v>0</v>
      </c>
      <c r="L16" s="19">
        <f t="shared" si="5"/>
        <v>-29554.15323</v>
      </c>
      <c r="M16" s="19">
        <f t="shared" si="6"/>
        <v>-24554.15323</v>
      </c>
      <c r="N16" s="19">
        <f t="shared" si="7"/>
        <v>-668716.4496</v>
      </c>
    </row>
    <row r="17">
      <c r="A17" s="18">
        <v>13.0</v>
      </c>
      <c r="B17" s="19">
        <f>B16*(1+'المدخلات'!B13/100)</f>
        <v>1425.760887</v>
      </c>
      <c r="C17" s="19">
        <f>'المدخلات'!B14</f>
        <v>50</v>
      </c>
      <c r="D17" s="19">
        <f t="shared" si="1"/>
        <v>71288.04434</v>
      </c>
      <c r="E17" s="19">
        <f>B17*'المدخلات'!B15</f>
        <v>35644.02217</v>
      </c>
      <c r="F17" s="19">
        <f t="shared" si="2"/>
        <v>35644.02217</v>
      </c>
      <c r="G17" s="19">
        <f>'المدخلات'!B16*POWER(1+'المدخلات'!B25/100, (A17/12))</f>
        <v>59257.70755</v>
      </c>
      <c r="H17" s="19">
        <f t="shared" si="3"/>
        <v>-23613.68538</v>
      </c>
      <c r="I17" s="19">
        <f>'المدخلات'!B8/('المدخلات'!B10*12)</f>
        <v>5000</v>
      </c>
      <c r="J17" s="19">
        <f t="shared" si="4"/>
        <v>-28613.68538</v>
      </c>
      <c r="K17" s="19">
        <f>IF(J17&gt;0, J17*'المدخلات'!B24/100, 0)</f>
        <v>0</v>
      </c>
      <c r="L17" s="19">
        <f t="shared" si="5"/>
        <v>-28613.68538</v>
      </c>
      <c r="M17" s="19">
        <f t="shared" si="6"/>
        <v>-23613.68538</v>
      </c>
      <c r="N17" s="19">
        <f t="shared" si="7"/>
        <v>-692330.135</v>
      </c>
    </row>
    <row r="18">
      <c r="A18" s="18">
        <v>14.0</v>
      </c>
      <c r="B18" s="19">
        <f>B17*(1+'المدخلات'!B13/100)</f>
        <v>1468.533713</v>
      </c>
      <c r="C18" s="19">
        <f>'المدخلات'!B14</f>
        <v>50</v>
      </c>
      <c r="D18" s="19">
        <f t="shared" si="1"/>
        <v>73426.68567</v>
      </c>
      <c r="E18" s="19">
        <f>B18*'المدخلات'!B15</f>
        <v>36713.34284</v>
      </c>
      <c r="F18" s="19">
        <f t="shared" si="2"/>
        <v>36713.34284</v>
      </c>
      <c r="G18" s="19">
        <f>'المدخلات'!B16*POWER(1+'المدخلات'!B25/100, (A18/12))</f>
        <v>59355.57647</v>
      </c>
      <c r="H18" s="19">
        <f t="shared" si="3"/>
        <v>-22642.23364</v>
      </c>
      <c r="I18" s="19">
        <f>'المدخلات'!B8/('المدخلات'!B10*12)</f>
        <v>5000</v>
      </c>
      <c r="J18" s="19">
        <f t="shared" si="4"/>
        <v>-27642.23364</v>
      </c>
      <c r="K18" s="19">
        <f>IF(J18&gt;0, J18*'المدخلات'!B24/100, 0)</f>
        <v>0</v>
      </c>
      <c r="L18" s="19">
        <f t="shared" si="5"/>
        <v>-27642.23364</v>
      </c>
      <c r="M18" s="19">
        <f t="shared" si="6"/>
        <v>-22642.23364</v>
      </c>
      <c r="N18" s="19">
        <f t="shared" si="7"/>
        <v>-714972.3686</v>
      </c>
    </row>
    <row r="19">
      <c r="A19" s="18">
        <v>15.0</v>
      </c>
      <c r="B19" s="19">
        <f>B18*(1+'المدخلات'!B13/100)</f>
        <v>1512.589725</v>
      </c>
      <c r="C19" s="19">
        <f>'المدخلات'!B14</f>
        <v>50</v>
      </c>
      <c r="D19" s="19">
        <f t="shared" si="1"/>
        <v>75629.48624</v>
      </c>
      <c r="E19" s="19">
        <f>B19*'المدخلات'!B15</f>
        <v>37814.74312</v>
      </c>
      <c r="F19" s="19">
        <f t="shared" si="2"/>
        <v>37814.74312</v>
      </c>
      <c r="G19" s="19">
        <f>'المدخلات'!B16*POWER(1+'المدخلات'!B25/100, (A19/12))</f>
        <v>59453.60703</v>
      </c>
      <c r="H19" s="19">
        <f t="shared" si="3"/>
        <v>-21638.86391</v>
      </c>
      <c r="I19" s="19">
        <f>'المدخلات'!B8/('المدخلات'!B10*12)</f>
        <v>5000</v>
      </c>
      <c r="J19" s="19">
        <f t="shared" si="4"/>
        <v>-26638.86391</v>
      </c>
      <c r="K19" s="19">
        <f>IF(J19&gt;0, J19*'المدخلات'!B24/100, 0)</f>
        <v>0</v>
      </c>
      <c r="L19" s="19">
        <f t="shared" si="5"/>
        <v>-26638.86391</v>
      </c>
      <c r="M19" s="19">
        <f t="shared" si="6"/>
        <v>-21638.86391</v>
      </c>
      <c r="N19" s="19">
        <f t="shared" si="7"/>
        <v>-736611.2325</v>
      </c>
    </row>
    <row r="20">
      <c r="A20" s="18">
        <v>16.0</v>
      </c>
      <c r="B20" s="19">
        <f>B19*(1+'المدخلات'!B13/100)</f>
        <v>1557.967417</v>
      </c>
      <c r="C20" s="19">
        <f>'المدخلات'!B14</f>
        <v>50</v>
      </c>
      <c r="D20" s="19">
        <f t="shared" si="1"/>
        <v>77898.37083</v>
      </c>
      <c r="E20" s="19">
        <f>B20*'المدخلات'!B15</f>
        <v>38949.18542</v>
      </c>
      <c r="F20" s="19">
        <f t="shared" si="2"/>
        <v>38949.18542</v>
      </c>
      <c r="G20" s="19">
        <f>'المدخلات'!B16*POWER(1+'المدخلات'!B25/100, (A20/12))</f>
        <v>59551.7995</v>
      </c>
      <c r="H20" s="19">
        <f t="shared" si="3"/>
        <v>-20602.61408</v>
      </c>
      <c r="I20" s="19">
        <f>'المدخلات'!B8/('المدخلات'!B10*12)</f>
        <v>5000</v>
      </c>
      <c r="J20" s="19">
        <f t="shared" si="4"/>
        <v>-25602.61408</v>
      </c>
      <c r="K20" s="19">
        <f>IF(J20&gt;0, J20*'المدخلات'!B24/100, 0)</f>
        <v>0</v>
      </c>
      <c r="L20" s="19">
        <f t="shared" si="5"/>
        <v>-25602.61408</v>
      </c>
      <c r="M20" s="19">
        <f t="shared" si="6"/>
        <v>-20602.61408</v>
      </c>
      <c r="N20" s="19">
        <f t="shared" si="7"/>
        <v>-757213.8466</v>
      </c>
    </row>
    <row r="21" ht="15.75" customHeight="1">
      <c r="A21" s="18">
        <v>17.0</v>
      </c>
      <c r="B21" s="19">
        <f>B20*(1+'المدخلات'!B13/100)</f>
        <v>1604.706439</v>
      </c>
      <c r="C21" s="19">
        <f>'المدخلات'!B14</f>
        <v>50</v>
      </c>
      <c r="D21" s="19">
        <f t="shared" si="1"/>
        <v>80235.32195</v>
      </c>
      <c r="E21" s="19">
        <f>B21*'المدخلات'!B15</f>
        <v>40117.66098</v>
      </c>
      <c r="F21" s="19">
        <f t="shared" si="2"/>
        <v>40117.66098</v>
      </c>
      <c r="G21" s="19">
        <f>'المدخلات'!B16*POWER(1+'المدخلات'!B25/100, (A21/12))</f>
        <v>59650.15414</v>
      </c>
      <c r="H21" s="19">
        <f t="shared" si="3"/>
        <v>-19532.49316</v>
      </c>
      <c r="I21" s="19">
        <f>'المدخلات'!B8/('المدخلات'!B10*12)</f>
        <v>5000</v>
      </c>
      <c r="J21" s="19">
        <f t="shared" si="4"/>
        <v>-24532.49316</v>
      </c>
      <c r="K21" s="19">
        <f>IF(J21&gt;0, J21*'المدخلات'!B24/100, 0)</f>
        <v>0</v>
      </c>
      <c r="L21" s="19">
        <f t="shared" si="5"/>
        <v>-24532.49316</v>
      </c>
      <c r="M21" s="19">
        <f t="shared" si="6"/>
        <v>-19532.49316</v>
      </c>
      <c r="N21" s="19">
        <f t="shared" si="7"/>
        <v>-776746.3398</v>
      </c>
    </row>
    <row r="22" ht="15.75" customHeight="1">
      <c r="A22" s="18">
        <v>18.0</v>
      </c>
      <c r="B22" s="19">
        <f>B21*(1+'المدخلات'!B13/100)</f>
        <v>1652.847632</v>
      </c>
      <c r="C22" s="19">
        <f>'المدخلات'!B14</f>
        <v>50</v>
      </c>
      <c r="D22" s="19">
        <f t="shared" si="1"/>
        <v>82642.38161</v>
      </c>
      <c r="E22" s="19">
        <f>B22*'المدخلات'!B15</f>
        <v>41321.19081</v>
      </c>
      <c r="F22" s="19">
        <f t="shared" si="2"/>
        <v>41321.19081</v>
      </c>
      <c r="G22" s="19">
        <f>'المدخلات'!B16*POWER(1+'المدخلات'!B25/100, (A22/12))</f>
        <v>59748.67122</v>
      </c>
      <c r="H22" s="19">
        <f t="shared" si="3"/>
        <v>-18427.48041</v>
      </c>
      <c r="I22" s="19">
        <f>'المدخلات'!B8/('المدخلات'!B10*12)</f>
        <v>5000</v>
      </c>
      <c r="J22" s="19">
        <f t="shared" si="4"/>
        <v>-23427.48041</v>
      </c>
      <c r="K22" s="19">
        <f>IF(J22&gt;0, J22*'المدخلات'!B24/100, 0)</f>
        <v>0</v>
      </c>
      <c r="L22" s="19">
        <f t="shared" si="5"/>
        <v>-23427.48041</v>
      </c>
      <c r="M22" s="19">
        <f t="shared" si="6"/>
        <v>-18427.48041</v>
      </c>
      <c r="N22" s="19">
        <f t="shared" si="7"/>
        <v>-795173.8202</v>
      </c>
    </row>
    <row r="23" ht="15.75" customHeight="1">
      <c r="A23" s="18">
        <v>19.0</v>
      </c>
      <c r="B23" s="19">
        <f>B22*(1+'المدخلات'!B13/100)</f>
        <v>1702.433061</v>
      </c>
      <c r="C23" s="19">
        <f>'المدخلات'!B14</f>
        <v>50</v>
      </c>
      <c r="D23" s="19">
        <f t="shared" si="1"/>
        <v>85121.65306</v>
      </c>
      <c r="E23" s="19">
        <f>B23*'المدخلات'!B15</f>
        <v>42560.82653</v>
      </c>
      <c r="F23" s="19">
        <f t="shared" si="2"/>
        <v>42560.82653</v>
      </c>
      <c r="G23" s="19">
        <f>'المدخلات'!B16*POWER(1+'المدخلات'!B25/100, (A23/12))</f>
        <v>59847.351</v>
      </c>
      <c r="H23" s="19">
        <f t="shared" si="3"/>
        <v>-17286.52447</v>
      </c>
      <c r="I23" s="19">
        <f>'المدخلات'!B8/('المدخلات'!B10*12)</f>
        <v>5000</v>
      </c>
      <c r="J23" s="19">
        <f t="shared" si="4"/>
        <v>-22286.52447</v>
      </c>
      <c r="K23" s="19">
        <f>IF(J23&gt;0, J23*'المدخلات'!B24/100, 0)</f>
        <v>0</v>
      </c>
      <c r="L23" s="19">
        <f t="shared" si="5"/>
        <v>-22286.52447</v>
      </c>
      <c r="M23" s="19">
        <f t="shared" si="6"/>
        <v>-17286.52447</v>
      </c>
      <c r="N23" s="19">
        <f t="shared" si="7"/>
        <v>-812460.3446</v>
      </c>
    </row>
    <row r="24" ht="15.75" customHeight="1">
      <c r="A24" s="18">
        <v>20.0</v>
      </c>
      <c r="B24" s="19">
        <f>B23*(1+'المدخلات'!B13/100)</f>
        <v>1753.506053</v>
      </c>
      <c r="C24" s="19">
        <f>'المدخلات'!B14</f>
        <v>50</v>
      </c>
      <c r="D24" s="19">
        <f t="shared" si="1"/>
        <v>87675.30265</v>
      </c>
      <c r="E24" s="19">
        <f>B24*'المدخلات'!B15</f>
        <v>43837.65133</v>
      </c>
      <c r="F24" s="19">
        <f t="shared" si="2"/>
        <v>43837.65133</v>
      </c>
      <c r="G24" s="19">
        <f>'المدخلات'!B16*POWER(1+'المدخلات'!B25/100, (A24/12))</f>
        <v>59946.19377</v>
      </c>
      <c r="H24" s="19">
        <f t="shared" si="3"/>
        <v>-16108.54244</v>
      </c>
      <c r="I24" s="19">
        <f>'المدخلات'!B8/('المدخلات'!B10*12)</f>
        <v>5000</v>
      </c>
      <c r="J24" s="19">
        <f t="shared" si="4"/>
        <v>-21108.54244</v>
      </c>
      <c r="K24" s="19">
        <f>IF(J24&gt;0, J24*'المدخلات'!B24/100, 0)</f>
        <v>0</v>
      </c>
      <c r="L24" s="19">
        <f t="shared" si="5"/>
        <v>-21108.54244</v>
      </c>
      <c r="M24" s="19">
        <f t="shared" si="6"/>
        <v>-16108.54244</v>
      </c>
      <c r="N24" s="19">
        <f t="shared" si="7"/>
        <v>-828568.8871</v>
      </c>
    </row>
    <row r="25" ht="15.75" customHeight="1">
      <c r="A25" s="18">
        <v>21.0</v>
      </c>
      <c r="B25" s="19">
        <f>B24*(1+'المدخلات'!B13/100)</f>
        <v>1806.111235</v>
      </c>
      <c r="C25" s="19">
        <f>'المدخلات'!B14</f>
        <v>50</v>
      </c>
      <c r="D25" s="19">
        <f t="shared" si="1"/>
        <v>90305.56173</v>
      </c>
      <c r="E25" s="19">
        <f>B25*'المدخلات'!B15</f>
        <v>45152.78087</v>
      </c>
      <c r="F25" s="19">
        <f t="shared" si="2"/>
        <v>45152.78087</v>
      </c>
      <c r="G25" s="19">
        <f>'المدخلات'!B16*POWER(1+'المدخلات'!B25/100, (A25/12))</f>
        <v>60045.19978</v>
      </c>
      <c r="H25" s="19">
        <f t="shared" si="3"/>
        <v>-14892.41892</v>
      </c>
      <c r="I25" s="19">
        <f>'المدخلات'!B8/('المدخلات'!B10*12)</f>
        <v>5000</v>
      </c>
      <c r="J25" s="19">
        <f t="shared" si="4"/>
        <v>-19892.41892</v>
      </c>
      <c r="K25" s="19">
        <f>IF(J25&gt;0, J25*'المدخلات'!B24/100, 0)</f>
        <v>0</v>
      </c>
      <c r="L25" s="19">
        <f t="shared" si="5"/>
        <v>-19892.41892</v>
      </c>
      <c r="M25" s="19">
        <f t="shared" si="6"/>
        <v>-14892.41892</v>
      </c>
      <c r="N25" s="19">
        <f t="shared" si="7"/>
        <v>-843461.306</v>
      </c>
    </row>
    <row r="26" ht="15.75" customHeight="1">
      <c r="A26" s="18">
        <v>22.0</v>
      </c>
      <c r="B26" s="19">
        <f>B25*(1+'المدخلات'!B13/100)</f>
        <v>1860.294572</v>
      </c>
      <c r="C26" s="19">
        <f>'المدخلات'!B14</f>
        <v>50</v>
      </c>
      <c r="D26" s="19">
        <f t="shared" si="1"/>
        <v>93014.72859</v>
      </c>
      <c r="E26" s="19">
        <f>B26*'المدخلات'!B15</f>
        <v>46507.36429</v>
      </c>
      <c r="F26" s="19">
        <f t="shared" si="2"/>
        <v>46507.36429</v>
      </c>
      <c r="G26" s="19">
        <f>'المدخلات'!B16*POWER(1+'المدخلات'!B25/100, (A26/12))</f>
        <v>60144.36931</v>
      </c>
      <c r="H26" s="19">
        <f t="shared" si="3"/>
        <v>-13637.00502</v>
      </c>
      <c r="I26" s="19">
        <f>'المدخلات'!B8/('المدخلات'!B10*12)</f>
        <v>5000</v>
      </c>
      <c r="J26" s="19">
        <f t="shared" si="4"/>
        <v>-18637.00502</v>
      </c>
      <c r="K26" s="19">
        <f>IF(J26&gt;0, J26*'المدخلات'!B24/100, 0)</f>
        <v>0</v>
      </c>
      <c r="L26" s="19">
        <f t="shared" si="5"/>
        <v>-18637.00502</v>
      </c>
      <c r="M26" s="19">
        <f t="shared" si="6"/>
        <v>-13637.00502</v>
      </c>
      <c r="N26" s="19">
        <f t="shared" si="7"/>
        <v>-857098.311</v>
      </c>
    </row>
    <row r="27" ht="15.75" customHeight="1">
      <c r="A27" s="18">
        <v>23.0</v>
      </c>
      <c r="B27" s="19">
        <f>B26*(1+'المدخلات'!B13/100)</f>
        <v>1916.103409</v>
      </c>
      <c r="C27" s="19">
        <f>'المدخلات'!B14</f>
        <v>50</v>
      </c>
      <c r="D27" s="19">
        <f t="shared" si="1"/>
        <v>95805.17044</v>
      </c>
      <c r="E27" s="19">
        <f>B27*'المدخلات'!B15</f>
        <v>47902.58522</v>
      </c>
      <c r="F27" s="19">
        <f t="shared" si="2"/>
        <v>47902.58522</v>
      </c>
      <c r="G27" s="19">
        <f>'المدخلات'!B16*POWER(1+'المدخلات'!B25/100, (A27/12))</f>
        <v>60243.70263</v>
      </c>
      <c r="H27" s="19">
        <f t="shared" si="3"/>
        <v>-12341.11741</v>
      </c>
      <c r="I27" s="19">
        <f>'المدخلات'!B8/('المدخلات'!B10*12)</f>
        <v>5000</v>
      </c>
      <c r="J27" s="19">
        <f t="shared" si="4"/>
        <v>-17341.11741</v>
      </c>
      <c r="K27" s="19">
        <f>IF(J27&gt;0, J27*'المدخلات'!B24/100, 0)</f>
        <v>0</v>
      </c>
      <c r="L27" s="19">
        <f t="shared" si="5"/>
        <v>-17341.11741</v>
      </c>
      <c r="M27" s="19">
        <f t="shared" si="6"/>
        <v>-12341.11741</v>
      </c>
      <c r="N27" s="19">
        <f t="shared" si="7"/>
        <v>-869439.4284</v>
      </c>
    </row>
    <row r="28" ht="15.75" customHeight="1">
      <c r="A28" s="18">
        <v>24.0</v>
      </c>
      <c r="B28" s="19">
        <f>B27*(1+'المدخلات'!B13/100)</f>
        <v>1973.586511</v>
      </c>
      <c r="C28" s="19">
        <f>'المدخلات'!B14</f>
        <v>50</v>
      </c>
      <c r="D28" s="19">
        <f t="shared" si="1"/>
        <v>98679.32556</v>
      </c>
      <c r="E28" s="19">
        <f>B28*'المدخلات'!B15</f>
        <v>49339.66278</v>
      </c>
      <c r="F28" s="19">
        <f t="shared" si="2"/>
        <v>49339.66278</v>
      </c>
      <c r="G28" s="19">
        <f>'المدخلات'!B16*POWER(1+'المدخلات'!B25/100, (A28/12))</f>
        <v>60343.2</v>
      </c>
      <c r="H28" s="19">
        <f t="shared" si="3"/>
        <v>-11003.53722</v>
      </c>
      <c r="I28" s="19">
        <f>'المدخلات'!B8/('المدخلات'!B10*12)</f>
        <v>5000</v>
      </c>
      <c r="J28" s="19">
        <f t="shared" si="4"/>
        <v>-16003.53722</v>
      </c>
      <c r="K28" s="19">
        <f>IF(J28&gt;0, J28*'المدخلات'!B24/100, 0)</f>
        <v>0</v>
      </c>
      <c r="L28" s="19">
        <f t="shared" si="5"/>
        <v>-16003.53722</v>
      </c>
      <c r="M28" s="19">
        <f t="shared" si="6"/>
        <v>-11003.53722</v>
      </c>
      <c r="N28" s="19">
        <f t="shared" si="7"/>
        <v>-880442.9656</v>
      </c>
    </row>
    <row r="29" ht="15.75" customHeight="1">
      <c r="A29" s="18">
        <v>25.0</v>
      </c>
      <c r="B29" s="19">
        <f>B28*(1+'المدخلات'!B13/100)</f>
        <v>2032.794106</v>
      </c>
      <c r="C29" s="19">
        <f>'المدخلات'!B14</f>
        <v>50</v>
      </c>
      <c r="D29" s="19">
        <f t="shared" si="1"/>
        <v>101639.7053</v>
      </c>
      <c r="E29" s="19">
        <f>B29*'المدخلات'!B15</f>
        <v>50819.85266</v>
      </c>
      <c r="F29" s="19">
        <f t="shared" si="2"/>
        <v>50819.85266</v>
      </c>
      <c r="G29" s="19">
        <f>'المدخلات'!B16*POWER(1+'المدخلات'!B25/100, (A29/12))</f>
        <v>60442.8617</v>
      </c>
      <c r="H29" s="19">
        <f t="shared" si="3"/>
        <v>-9623.009039</v>
      </c>
      <c r="I29" s="19">
        <f>'المدخلات'!B8/('المدخلات'!B10*12)</f>
        <v>5000</v>
      </c>
      <c r="J29" s="19">
        <f t="shared" si="4"/>
        <v>-14623.00904</v>
      </c>
      <c r="K29" s="19">
        <f>IF(J29&gt;0, J29*'المدخلات'!B24/100, 0)</f>
        <v>0</v>
      </c>
      <c r="L29" s="19">
        <f t="shared" si="5"/>
        <v>-14623.00904</v>
      </c>
      <c r="M29" s="19">
        <f t="shared" si="6"/>
        <v>-9623.009039</v>
      </c>
      <c r="N29" s="19">
        <f t="shared" si="7"/>
        <v>-890065.9747</v>
      </c>
    </row>
    <row r="30" ht="15.75" customHeight="1">
      <c r="A30" s="18">
        <v>26.0</v>
      </c>
      <c r="B30" s="19">
        <f>B29*(1+'المدخلات'!B13/100)</f>
        <v>2093.77793</v>
      </c>
      <c r="C30" s="19">
        <f>'المدخلات'!B14</f>
        <v>50</v>
      </c>
      <c r="D30" s="19">
        <f t="shared" si="1"/>
        <v>104688.8965</v>
      </c>
      <c r="E30" s="19">
        <f>B30*'المدخلات'!B15</f>
        <v>52344.44824</v>
      </c>
      <c r="F30" s="19">
        <f t="shared" si="2"/>
        <v>52344.44824</v>
      </c>
      <c r="G30" s="19">
        <f>'المدخلات'!B16*POWER(1+'المدخلات'!B25/100, (A30/12))</f>
        <v>60542.688</v>
      </c>
      <c r="H30" s="19">
        <f t="shared" si="3"/>
        <v>-8198.23976</v>
      </c>
      <c r="I30" s="19">
        <f>'المدخلات'!B8/('المدخلات'!B10*12)</f>
        <v>5000</v>
      </c>
      <c r="J30" s="19">
        <f t="shared" si="4"/>
        <v>-13198.23976</v>
      </c>
      <c r="K30" s="19">
        <f>IF(J30&gt;0, J30*'المدخلات'!B24/100, 0)</f>
        <v>0</v>
      </c>
      <c r="L30" s="19">
        <f t="shared" si="5"/>
        <v>-13198.23976</v>
      </c>
      <c r="M30" s="19">
        <f t="shared" si="6"/>
        <v>-8198.23976</v>
      </c>
      <c r="N30" s="19">
        <f t="shared" si="7"/>
        <v>-898264.2144</v>
      </c>
    </row>
    <row r="31" ht="15.75" customHeight="1">
      <c r="A31" s="18">
        <v>27.0</v>
      </c>
      <c r="B31" s="19">
        <f>B30*(1+'المدخلات'!B13/100)</f>
        <v>2156.591268</v>
      </c>
      <c r="C31" s="19">
        <f>'المدخلات'!B14</f>
        <v>50</v>
      </c>
      <c r="D31" s="19">
        <f t="shared" si="1"/>
        <v>107829.5634</v>
      </c>
      <c r="E31" s="19">
        <f>B31*'المدخلات'!B15</f>
        <v>53914.78169</v>
      </c>
      <c r="F31" s="19">
        <f t="shared" si="2"/>
        <v>53914.78169</v>
      </c>
      <c r="G31" s="19">
        <f>'المدخلات'!B16*POWER(1+'المدخلات'!B25/100, (A31/12))</f>
        <v>60642.67917</v>
      </c>
      <c r="H31" s="19">
        <f t="shared" si="3"/>
        <v>-6727.897484</v>
      </c>
      <c r="I31" s="19">
        <f>'المدخلات'!B8/('المدخلات'!B10*12)</f>
        <v>5000</v>
      </c>
      <c r="J31" s="19">
        <f t="shared" si="4"/>
        <v>-11727.89748</v>
      </c>
      <c r="K31" s="19">
        <f>IF(J31&gt;0, J31*'المدخلات'!B24/100, 0)</f>
        <v>0</v>
      </c>
      <c r="L31" s="19">
        <f t="shared" si="5"/>
        <v>-11727.89748</v>
      </c>
      <c r="M31" s="19">
        <f t="shared" si="6"/>
        <v>-6727.897484</v>
      </c>
      <c r="N31" s="19">
        <f t="shared" si="7"/>
        <v>-904992.1119</v>
      </c>
    </row>
    <row r="32" ht="15.75" customHeight="1">
      <c r="A32" s="18">
        <v>28.0</v>
      </c>
      <c r="B32" s="19">
        <f>B31*(1+'المدخلات'!B13/100)</f>
        <v>2221.289006</v>
      </c>
      <c r="C32" s="19">
        <f>'المدخلات'!B14</f>
        <v>50</v>
      </c>
      <c r="D32" s="19">
        <f t="shared" si="1"/>
        <v>111064.4503</v>
      </c>
      <c r="E32" s="19">
        <f>B32*'المدخلات'!B15</f>
        <v>55532.22514</v>
      </c>
      <c r="F32" s="19">
        <f t="shared" si="2"/>
        <v>55532.22514</v>
      </c>
      <c r="G32" s="19">
        <f>'المدخلات'!B16*POWER(1+'المدخلات'!B25/100, (A32/12))</f>
        <v>60742.83549</v>
      </c>
      <c r="H32" s="19">
        <f t="shared" si="3"/>
        <v>-5210.610348</v>
      </c>
      <c r="I32" s="19">
        <f>'المدخلات'!B8/('المدخلات'!B10*12)</f>
        <v>5000</v>
      </c>
      <c r="J32" s="19">
        <f t="shared" si="4"/>
        <v>-10210.61035</v>
      </c>
      <c r="K32" s="19">
        <f>IF(J32&gt;0, J32*'المدخلات'!B24/100, 0)</f>
        <v>0</v>
      </c>
      <c r="L32" s="19">
        <f t="shared" si="5"/>
        <v>-10210.61035</v>
      </c>
      <c r="M32" s="19">
        <f t="shared" si="6"/>
        <v>-5210.610348</v>
      </c>
      <c r="N32" s="19">
        <f t="shared" si="7"/>
        <v>-910202.7223</v>
      </c>
    </row>
    <row r="33" ht="15.75" customHeight="1">
      <c r="A33" s="18">
        <v>29.0</v>
      </c>
      <c r="B33" s="19">
        <f>B32*(1+'المدخلات'!B13/100)</f>
        <v>2287.927676</v>
      </c>
      <c r="C33" s="19">
        <f>'المدخلات'!B14</f>
        <v>50</v>
      </c>
      <c r="D33" s="19">
        <f t="shared" si="1"/>
        <v>114396.3838</v>
      </c>
      <c r="E33" s="19">
        <f>B33*'المدخلات'!B15</f>
        <v>57198.19189</v>
      </c>
      <c r="F33" s="19">
        <f t="shared" si="2"/>
        <v>57198.19189</v>
      </c>
      <c r="G33" s="19">
        <f>'المدخلات'!B16*POWER(1+'المدخلات'!B25/100, (A33/12))</f>
        <v>60843.15722</v>
      </c>
      <c r="H33" s="19">
        <f t="shared" si="3"/>
        <v>-3644.965325</v>
      </c>
      <c r="I33" s="19">
        <f>'المدخلات'!B8/('المدخلات'!B10*12)</f>
        <v>5000</v>
      </c>
      <c r="J33" s="19">
        <f t="shared" si="4"/>
        <v>-8644.965325</v>
      </c>
      <c r="K33" s="19">
        <f>IF(J33&gt;0, J33*'المدخلات'!B24/100, 0)</f>
        <v>0</v>
      </c>
      <c r="L33" s="19">
        <f t="shared" si="5"/>
        <v>-8644.965325</v>
      </c>
      <c r="M33" s="19">
        <f t="shared" si="6"/>
        <v>-3644.965325</v>
      </c>
      <c r="N33" s="19">
        <f t="shared" si="7"/>
        <v>-913847.6876</v>
      </c>
    </row>
    <row r="34" ht="15.75" customHeight="1">
      <c r="A34" s="18">
        <v>30.0</v>
      </c>
      <c r="B34" s="19">
        <f>B33*(1+'المدخلات'!B13/100)</f>
        <v>2356.565506</v>
      </c>
      <c r="C34" s="19">
        <f>'المدخلات'!B14</f>
        <v>50</v>
      </c>
      <c r="D34" s="19">
        <f t="shared" si="1"/>
        <v>117828.2753</v>
      </c>
      <c r="E34" s="19">
        <f>B34*'المدخلات'!B15</f>
        <v>58914.13765</v>
      </c>
      <c r="F34" s="19">
        <f t="shared" si="2"/>
        <v>58914.13765</v>
      </c>
      <c r="G34" s="19">
        <f>'المدخلات'!B16*POWER(1+'المدخلات'!B25/100, (A34/12))</f>
        <v>60943.64464</v>
      </c>
      <c r="H34" s="19">
        <f t="shared" si="3"/>
        <v>-2029.506989</v>
      </c>
      <c r="I34" s="19">
        <f>'المدخلات'!B8/('المدخلات'!B10*12)</f>
        <v>5000</v>
      </c>
      <c r="J34" s="19">
        <f t="shared" si="4"/>
        <v>-7029.506989</v>
      </c>
      <c r="K34" s="19">
        <f>IF(J34&gt;0, J34*'المدخلات'!B24/100, 0)</f>
        <v>0</v>
      </c>
      <c r="L34" s="19">
        <f t="shared" si="5"/>
        <v>-7029.506989</v>
      </c>
      <c r="M34" s="19">
        <f t="shared" si="6"/>
        <v>-2029.506989</v>
      </c>
      <c r="N34" s="19">
        <f t="shared" si="7"/>
        <v>-915877.1946</v>
      </c>
    </row>
    <row r="35" ht="15.75" customHeight="1">
      <c r="A35" s="18">
        <v>31.0</v>
      </c>
      <c r="B35" s="19">
        <f>B34*(1+'المدخلات'!B13/100)</f>
        <v>2427.262471</v>
      </c>
      <c r="C35" s="19">
        <f>'المدخلات'!B14</f>
        <v>50</v>
      </c>
      <c r="D35" s="19">
        <f t="shared" si="1"/>
        <v>121363.1236</v>
      </c>
      <c r="E35" s="19">
        <f>B35*'المدخلات'!B15</f>
        <v>60681.56178</v>
      </c>
      <c r="F35" s="19">
        <f t="shared" si="2"/>
        <v>60681.56178</v>
      </c>
      <c r="G35" s="19">
        <f>'المدخلات'!B16*POWER(1+'المدخلات'!B25/100, (A35/12))</f>
        <v>61044.29802</v>
      </c>
      <c r="H35" s="19">
        <f t="shared" si="3"/>
        <v>-362.7362439</v>
      </c>
      <c r="I35" s="19">
        <f>'المدخلات'!B8/('المدخلات'!B10*12)</f>
        <v>5000</v>
      </c>
      <c r="J35" s="19">
        <f t="shared" si="4"/>
        <v>-5362.736244</v>
      </c>
      <c r="K35" s="19">
        <f>IF(J35&gt;0, J35*'المدخلات'!B24/100, 0)</f>
        <v>0</v>
      </c>
      <c r="L35" s="19">
        <f t="shared" si="5"/>
        <v>-5362.736244</v>
      </c>
      <c r="M35" s="19">
        <f t="shared" si="6"/>
        <v>-362.7362439</v>
      </c>
      <c r="N35" s="19">
        <f t="shared" si="7"/>
        <v>-916239.9308</v>
      </c>
    </row>
    <row r="36" ht="15.75" customHeight="1">
      <c r="A36" s="18">
        <v>32.0</v>
      </c>
      <c r="B36" s="19">
        <f>B35*(1+'المدخلات'!B13/100)</f>
        <v>2500.080345</v>
      </c>
      <c r="C36" s="19">
        <f>'المدخلات'!B14</f>
        <v>50</v>
      </c>
      <c r="D36" s="19">
        <f t="shared" si="1"/>
        <v>125004.0173</v>
      </c>
      <c r="E36" s="19">
        <f>B36*'المدخلات'!B15</f>
        <v>62502.00863</v>
      </c>
      <c r="F36" s="19">
        <f t="shared" si="2"/>
        <v>62502.00863</v>
      </c>
      <c r="G36" s="19">
        <f>'المدخلات'!B16*POWER(1+'المدخلات'!B25/100, (A36/12))</f>
        <v>61145.11764</v>
      </c>
      <c r="H36" s="19">
        <f t="shared" si="3"/>
        <v>1356.890988</v>
      </c>
      <c r="I36" s="19">
        <f>'المدخلات'!B8/('المدخلات'!B10*12)</f>
        <v>5000</v>
      </c>
      <c r="J36" s="19">
        <f t="shared" si="4"/>
        <v>-3643.109012</v>
      </c>
      <c r="K36" s="19">
        <f>IF(J36&gt;0, J36*'المدخلات'!B24/100, 0)</f>
        <v>0</v>
      </c>
      <c r="L36" s="19">
        <f t="shared" si="5"/>
        <v>-3643.109012</v>
      </c>
      <c r="M36" s="19">
        <f t="shared" si="6"/>
        <v>1356.890988</v>
      </c>
      <c r="N36" s="19">
        <f t="shared" si="7"/>
        <v>-914883.0398</v>
      </c>
    </row>
    <row r="37" ht="15.75" customHeight="1">
      <c r="A37" s="18">
        <v>33.0</v>
      </c>
      <c r="B37" s="19">
        <f>B36*(1+'المدخلات'!B13/100)</f>
        <v>2575.082756</v>
      </c>
      <c r="C37" s="19">
        <f>'المدخلات'!B14</f>
        <v>50</v>
      </c>
      <c r="D37" s="19">
        <f t="shared" si="1"/>
        <v>128754.1378</v>
      </c>
      <c r="E37" s="19">
        <f>B37*'المدخلات'!B15</f>
        <v>64377.06889</v>
      </c>
      <c r="F37" s="19">
        <f t="shared" si="2"/>
        <v>64377.06889</v>
      </c>
      <c r="G37" s="19">
        <f>'المدخلات'!B16*POWER(1+'المدخلات'!B25/100, (A37/12))</f>
        <v>61246.10378</v>
      </c>
      <c r="H37" s="19">
        <f t="shared" si="3"/>
        <v>3130.965114</v>
      </c>
      <c r="I37" s="19">
        <f>'المدخلات'!B8/('المدخلات'!B10*12)</f>
        <v>5000</v>
      </c>
      <c r="J37" s="19">
        <f t="shared" si="4"/>
        <v>-1869.034886</v>
      </c>
      <c r="K37" s="19">
        <f>IF(J37&gt;0, J37*'المدخلات'!B24/100, 0)</f>
        <v>0</v>
      </c>
      <c r="L37" s="19">
        <f t="shared" si="5"/>
        <v>-1869.034886</v>
      </c>
      <c r="M37" s="19">
        <f t="shared" si="6"/>
        <v>3130.965114</v>
      </c>
      <c r="N37" s="19">
        <f t="shared" si="7"/>
        <v>-911752.0747</v>
      </c>
    </row>
    <row r="38" ht="15.75" customHeight="1">
      <c r="A38" s="18">
        <v>34.0</v>
      </c>
      <c r="B38" s="19">
        <f>B37*(1+'المدخلات'!B13/100)</f>
        <v>2652.335238</v>
      </c>
      <c r="C38" s="19">
        <f>'المدخلات'!B14</f>
        <v>50</v>
      </c>
      <c r="D38" s="19">
        <f t="shared" si="1"/>
        <v>132616.7619</v>
      </c>
      <c r="E38" s="19">
        <f>B38*'المدخلات'!B15</f>
        <v>66308.38096</v>
      </c>
      <c r="F38" s="19">
        <f t="shared" si="2"/>
        <v>66308.38096</v>
      </c>
      <c r="G38" s="19">
        <f>'المدخلات'!B16*POWER(1+'المدخلات'!B25/100, (A38/12))</f>
        <v>61347.2567</v>
      </c>
      <c r="H38" s="19">
        <f t="shared" si="3"/>
        <v>4961.124261</v>
      </c>
      <c r="I38" s="19">
        <f>'المدخلات'!B8/('المدخلات'!B10*12)</f>
        <v>5000</v>
      </c>
      <c r="J38" s="19">
        <f t="shared" si="4"/>
        <v>-38.87573875</v>
      </c>
      <c r="K38" s="19">
        <f>IF(J38&gt;0, J38*'المدخلات'!B24/100, 0)</f>
        <v>0</v>
      </c>
      <c r="L38" s="19">
        <f t="shared" si="5"/>
        <v>-38.87573875</v>
      </c>
      <c r="M38" s="19">
        <f t="shared" si="6"/>
        <v>4961.124261</v>
      </c>
      <c r="N38" s="19">
        <f t="shared" si="7"/>
        <v>-906790.9505</v>
      </c>
    </row>
    <row r="39" ht="15.75" customHeight="1">
      <c r="A39" s="18">
        <v>35.0</v>
      </c>
      <c r="B39" s="19">
        <f>B38*(1+'المدخلات'!B13/100)</f>
        <v>2731.905296</v>
      </c>
      <c r="C39" s="19">
        <f>'المدخلات'!B14</f>
        <v>50</v>
      </c>
      <c r="D39" s="19">
        <f t="shared" si="1"/>
        <v>136595.2648</v>
      </c>
      <c r="E39" s="19">
        <f>B39*'المدخلات'!B15</f>
        <v>68297.63239</v>
      </c>
      <c r="F39" s="19">
        <f t="shared" si="2"/>
        <v>68297.63239</v>
      </c>
      <c r="G39" s="19">
        <f>'المدخلات'!B16*POWER(1+'المدخلات'!B25/100, (A39/12))</f>
        <v>61448.57668</v>
      </c>
      <c r="H39" s="19">
        <f t="shared" si="3"/>
        <v>6849.055708</v>
      </c>
      <c r="I39" s="19">
        <f>'المدخلات'!B8/('المدخلات'!B10*12)</f>
        <v>5000</v>
      </c>
      <c r="J39" s="19">
        <f t="shared" si="4"/>
        <v>1849.055708</v>
      </c>
      <c r="K39" s="19">
        <f>IF(J39&gt;0, J39*'المدخلات'!B24/100, 0)</f>
        <v>277.3583562</v>
      </c>
      <c r="L39" s="19">
        <f t="shared" si="5"/>
        <v>1571.697352</v>
      </c>
      <c r="M39" s="19">
        <f t="shared" si="6"/>
        <v>6571.697352</v>
      </c>
      <c r="N39" s="19">
        <f t="shared" si="7"/>
        <v>-900219.2531</v>
      </c>
    </row>
    <row r="40" ht="15.75" customHeight="1">
      <c r="A40" s="18">
        <v>36.0</v>
      </c>
      <c r="B40" s="19">
        <f>B39*(1+'المدخلات'!B13/100)</f>
        <v>2813.862454</v>
      </c>
      <c r="C40" s="19">
        <f>'المدخلات'!B14</f>
        <v>50</v>
      </c>
      <c r="D40" s="19">
        <f t="shared" si="1"/>
        <v>140693.1227</v>
      </c>
      <c r="E40" s="19">
        <f>B40*'المدخلات'!B15</f>
        <v>70346.56136</v>
      </c>
      <c r="F40" s="19">
        <f t="shared" si="2"/>
        <v>70346.56136</v>
      </c>
      <c r="G40" s="19">
        <f>'المدخلات'!B16*POWER(1+'المدخلات'!B25/100, (A40/12))</f>
        <v>61550.064</v>
      </c>
      <c r="H40" s="19">
        <f t="shared" si="3"/>
        <v>8796.497359</v>
      </c>
      <c r="I40" s="19">
        <f>'المدخلات'!B8/('المدخلات'!B10*12)</f>
        <v>5000</v>
      </c>
      <c r="J40" s="19">
        <f t="shared" si="4"/>
        <v>3796.497359</v>
      </c>
      <c r="K40" s="19">
        <f>IF(J40&gt;0, J40*'المدخلات'!B24/100, 0)</f>
        <v>569.4746039</v>
      </c>
      <c r="L40" s="19">
        <f t="shared" si="5"/>
        <v>3227.022755</v>
      </c>
      <c r="M40" s="19">
        <f t="shared" si="6"/>
        <v>8227.022755</v>
      </c>
      <c r="N40" s="19">
        <f t="shared" si="7"/>
        <v>-891992.2304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0.0"/>
    <col customWidth="1" min="2" max="26" width="8.71"/>
  </cols>
  <sheetData>
    <row r="1">
      <c r="A1" s="21" t="s">
        <v>48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>
      <c r="A3" s="23" t="s">
        <v>49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ht="15.7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ht="15.7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5.7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5.7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ht="15.7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ht="15.7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ht="15.7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ht="15.7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ht="15.75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ht="15.7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ht="15.75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ht="15.75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ht="15.7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ht="15.7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ht="15.75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ht="15.75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ht="15.75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ht="15.7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ht="15.7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ht="15.75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ht="15.7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ht="15.75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ht="15.75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ht="15.75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ht="15.75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ht="15.75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ht="15.75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ht="15.75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ht="15.7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ht="15.7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ht="15.7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ht="15.75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ht="15.75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ht="15.75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ht="15.75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ht="15.7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ht="15.75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ht="15.75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ht="15.75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ht="15.7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ht="15.75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ht="15.75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ht="15.75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ht="15.75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ht="15.75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ht="15.75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ht="15.75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ht="15.75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ht="15.75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ht="15.7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ht="15.75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ht="15.75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ht="15.7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ht="15.7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ht="15.75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ht="15.75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ht="15.75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ht="15.75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ht="15.75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ht="15.75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ht="15.7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ht="15.75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ht="15.75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ht="15.75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ht="15.75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ht="15.7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ht="15.75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ht="15.7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ht="15.75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ht="15.75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ht="15.75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ht="15.75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ht="15.75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ht="15.7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ht="15.7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ht="15.7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ht="15.7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ht="15.7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ht="15.7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ht="15.75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ht="15.7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ht="15.75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ht="15.75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ht="15.7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ht="15.7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ht="15.7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ht="15.7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ht="15.7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ht="15.7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ht="15.7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ht="15.7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ht="15.7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ht="15.7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ht="15.7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ht="15.7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ht="15.7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ht="15.7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ht="15.7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ht="15.7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ht="15.7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ht="15.7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ht="15.7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ht="15.7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ht="15.7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ht="15.7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ht="15.7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ht="15.7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ht="15.7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ht="15.7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ht="15.7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ht="15.7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ht="15.7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ht="15.7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ht="15.7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ht="15.7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ht="15.7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ht="15.7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ht="15.7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ht="15.7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ht="15.7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ht="15.7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ht="15.7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ht="15.7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ht="15.7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ht="15.7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ht="15.7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ht="15.7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ht="15.7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ht="15.7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ht="15.7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ht="15.7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ht="15.7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ht="15.7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ht="15.7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ht="15.7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ht="15.7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ht="15.7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ht="15.7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ht="15.7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ht="15.7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ht="15.7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ht="15.7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ht="15.7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ht="15.7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ht="15.7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ht="15.7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ht="15.7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ht="15.7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ht="15.7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ht="15.7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ht="15.7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ht="15.7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ht="15.7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ht="15.7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ht="15.7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ht="15.7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ht="15.7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ht="15.7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ht="15.7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ht="15.7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ht="15.7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ht="15.7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ht="15.7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ht="15.7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ht="15.7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ht="15.7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ht="15.7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ht="15.7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ht="15.7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ht="15.7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ht="15.7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ht="15.7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ht="15.7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ht="15.7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ht="15.7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ht="15.7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ht="15.7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ht="15.7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ht="15.7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ht="15.7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ht="15.7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ht="15.7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ht="15.7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ht="15.7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ht="15.7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ht="15.7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ht="15.7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ht="15.7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ht="15.7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ht="15.7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ht="15.7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ht="15.7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ht="15.7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ht="15.7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ht="15.7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ht="15.75" customHeight="1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ht="15.75" customHeight="1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ht="15.75" customHeight="1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ht="15.75" customHeight="1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ht="15.75" customHeight="1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ht="15.75" customHeight="1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ht="15.75" customHeight="1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ht="15.75" customHeight="1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ht="15.75" customHeight="1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ht="15.75" customHeight="1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ht="15.75" customHeight="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ht="15.75" customHeight="1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ht="15.75" customHeight="1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ht="15.75" customHeight="1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ht="15.75" customHeight="1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ht="15.75" customHeight="1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ht="15.75" customHeight="1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ht="15.75" customHeight="1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ht="15.75" customHeight="1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ht="15.75" customHeight="1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ht="15.75" customHeight="1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ht="15.75" customHeight="1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ht="15.75" customHeight="1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ht="15.75" customHeight="1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ht="15.75" customHeight="1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ht="15.75" customHeight="1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ht="15.75" customHeight="1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ht="15.75" customHeight="1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ht="15.75" customHeight="1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ht="15.75" customHeight="1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ht="15.75" customHeight="1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ht="15.75" customHeight="1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ht="15.75" customHeight="1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ht="15.75" customHeight="1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ht="15.75" customHeight="1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ht="15.75" customHeight="1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ht="15.75" customHeight="1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ht="15.75" customHeight="1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ht="15.75" customHeight="1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ht="15.75" customHeight="1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ht="15.75" customHeight="1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ht="15.75" customHeight="1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ht="15.75" customHeight="1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ht="15.75" customHeight="1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ht="15.75" customHeight="1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ht="15.75" customHeight="1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ht="15.75" customHeight="1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ht="15.75" customHeight="1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ht="15.75" customHeight="1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ht="15.75" customHeight="1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ht="15.75" customHeight="1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ht="15.75" customHeight="1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ht="15.75" customHeight="1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ht="15.75" customHeight="1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ht="15.75" customHeight="1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ht="15.75" customHeight="1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ht="15.75" customHeight="1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ht="15.75" customHeight="1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ht="15.75" customHeight="1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ht="15.75" customHeight="1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ht="15.75" customHeight="1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ht="15.75" customHeight="1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ht="15.75" customHeight="1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ht="15.75" customHeight="1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ht="15.75" customHeight="1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ht="15.75" customHeight="1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ht="15.75" customHeight="1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ht="15.75" customHeight="1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ht="15.75" customHeight="1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ht="15.75" customHeight="1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ht="15.75" customHeight="1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ht="15.75" customHeight="1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ht="15.75" customHeight="1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ht="15.75" customHeight="1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ht="15.75" customHeight="1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ht="15.75" customHeight="1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ht="15.75" customHeight="1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ht="15.75" customHeight="1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ht="15.75" customHeight="1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ht="15.75" customHeight="1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ht="15.75" customHeight="1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ht="15.75" customHeight="1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ht="15.75" customHeight="1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ht="15.75" customHeight="1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ht="15.75" customHeight="1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ht="15.75" customHeight="1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ht="15.75" customHeight="1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ht="15.75" customHeight="1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ht="15.75" customHeight="1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ht="15.75" customHeight="1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ht="15.75" customHeight="1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ht="15.75" customHeight="1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ht="15.75" customHeight="1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ht="15.75" customHeight="1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ht="15.75" customHeight="1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ht="15.75" customHeight="1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ht="15.75" customHeight="1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ht="15.75" customHeight="1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ht="15.75" customHeight="1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ht="15.75" customHeight="1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ht="15.75" customHeight="1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ht="15.75" customHeight="1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ht="15.75" customHeight="1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ht="15.75" customHeight="1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ht="15.75" customHeight="1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ht="15.75" customHeight="1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ht="15.75" customHeight="1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ht="15.75" customHeight="1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ht="15.75" customHeight="1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ht="15.75" customHeight="1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ht="15.75" customHeight="1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ht="15.75" customHeight="1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ht="15.75" customHeight="1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ht="15.75" customHeight="1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ht="15.75" customHeight="1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ht="15.75" customHeight="1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ht="15.75" customHeight="1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ht="15.75" customHeight="1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ht="15.75" customHeight="1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ht="15.75" customHeight="1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ht="15.75" customHeight="1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ht="15.75" customHeight="1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ht="15.75" customHeight="1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ht="15.75" customHeight="1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ht="15.75" customHeight="1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ht="15.75" customHeight="1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ht="15.75" customHeight="1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ht="15.75" customHeight="1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ht="15.75" customHeight="1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ht="15.75" customHeight="1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ht="15.75" customHeight="1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ht="15.75" customHeight="1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ht="15.75" customHeight="1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ht="15.75" customHeight="1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ht="15.75" customHeight="1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ht="15.75" customHeight="1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ht="15.75" customHeight="1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ht="15.75" customHeight="1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ht="15.75" customHeight="1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ht="15.75" customHeight="1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ht="15.75" customHeight="1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ht="15.75" customHeight="1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ht="15.75" customHeight="1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ht="15.75" customHeight="1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ht="15.75" customHeight="1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ht="15.75" customHeight="1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ht="15.75" customHeight="1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ht="15.75" customHeight="1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ht="15.75" customHeight="1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ht="15.75" customHeight="1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ht="15.75" customHeight="1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ht="15.75" customHeight="1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ht="15.75" customHeight="1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ht="15.75" customHeight="1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ht="15.75" customHeight="1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ht="15.75" customHeight="1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ht="15.75" customHeight="1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ht="15.75" customHeight="1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ht="15.75" customHeight="1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ht="15.75" customHeight="1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ht="15.75" customHeight="1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ht="15.75" customHeight="1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ht="15.75" customHeight="1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ht="15.75" customHeight="1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ht="15.75" customHeight="1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ht="15.75" customHeight="1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ht="15.75" customHeight="1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ht="15.75" customHeight="1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ht="15.75" customHeight="1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ht="15.75" customHeight="1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ht="15.75" customHeight="1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ht="15.75" customHeight="1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ht="15.75" customHeight="1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ht="15.75" customHeight="1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ht="15.75" customHeight="1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ht="15.75" customHeight="1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ht="15.75" customHeight="1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ht="15.75" customHeight="1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ht="15.75" customHeight="1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ht="15.75" customHeight="1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ht="15.75" customHeight="1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ht="15.75" customHeight="1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ht="15.75" customHeight="1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ht="15.75" customHeight="1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ht="15.75" customHeight="1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ht="15.75" customHeight="1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ht="15.75" customHeight="1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ht="15.75" customHeight="1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ht="15.75" customHeight="1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ht="15.75" customHeight="1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ht="15.75" customHeight="1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ht="15.75" customHeight="1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ht="15.75" customHeight="1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ht="15.75" customHeight="1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ht="15.75" customHeight="1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ht="15.75" customHeight="1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ht="15.75" customHeight="1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ht="15.75" customHeight="1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ht="15.75" customHeight="1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ht="15.75" customHeight="1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ht="15.75" customHeight="1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ht="15.75" customHeight="1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ht="15.75" customHeight="1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ht="15.75" customHeight="1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ht="15.75" customHeight="1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ht="15.75" customHeight="1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ht="15.75" customHeight="1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ht="15.75" customHeight="1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ht="15.75" customHeight="1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ht="15.75" customHeight="1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ht="15.75" customHeight="1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ht="15.75" customHeight="1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ht="15.75" customHeight="1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ht="15.75" customHeight="1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ht="15.75" customHeight="1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ht="15.75" customHeight="1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ht="15.75" customHeight="1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ht="15.75" customHeight="1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ht="15.75" customHeight="1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ht="15.75" customHeight="1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ht="15.75" customHeight="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ht="15.75" customHeight="1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ht="15.75" customHeight="1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ht="15.75" customHeight="1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ht="15.75" customHeight="1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ht="15.75" customHeight="1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ht="15.75" customHeight="1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ht="15.75" customHeight="1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ht="15.75" customHeight="1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ht="15.75" customHeight="1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ht="15.75" customHeight="1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ht="15.75" customHeight="1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ht="15.75" customHeight="1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ht="15.75" customHeight="1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ht="15.75" customHeight="1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ht="15.75" customHeight="1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ht="15.75" customHeight="1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ht="15.75" customHeight="1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ht="15.75" customHeight="1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ht="15.75" customHeight="1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ht="15.75" customHeight="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ht="15.75" customHeight="1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ht="15.75" customHeight="1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ht="15.75" customHeight="1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ht="15.75" customHeight="1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ht="15.75" customHeight="1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ht="15.75" customHeight="1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ht="15.75" customHeight="1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ht="15.75" customHeight="1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ht="15.75" customHeight="1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ht="15.75" customHeight="1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ht="15.75" customHeight="1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ht="15.75" customHeight="1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ht="15.75" customHeight="1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ht="15.75" customHeight="1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ht="15.75" customHeight="1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ht="15.75" customHeight="1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ht="15.75" customHeight="1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ht="15.75" customHeight="1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ht="15.75" customHeight="1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ht="15.75" customHeight="1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ht="15.75" customHeight="1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ht="15.75" customHeight="1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ht="15.75" customHeight="1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ht="15.75" customHeight="1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ht="15.75" customHeight="1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ht="15.75" customHeight="1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ht="15.75" customHeight="1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ht="15.75" customHeight="1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ht="15.75" customHeight="1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ht="15.75" customHeight="1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ht="15.75" customHeight="1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ht="15.75" customHeight="1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ht="15.75" customHeight="1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ht="15.75" customHeight="1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ht="15.75" customHeight="1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ht="15.75" customHeight="1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ht="15.75" customHeight="1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ht="15.75" customHeight="1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ht="15.75" customHeight="1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ht="15.75" customHeight="1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ht="15.75" customHeight="1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ht="15.75" customHeight="1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ht="15.75" customHeight="1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ht="15.75" customHeight="1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ht="15.75" customHeight="1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ht="15.75" customHeight="1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ht="15.75" customHeight="1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ht="15.75" customHeight="1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ht="15.75" customHeight="1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ht="15.75" customHeight="1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ht="15.75" customHeight="1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ht="15.75" customHeight="1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ht="15.75" customHeight="1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ht="15.75" customHeight="1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ht="15.75" customHeight="1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ht="15.75" customHeight="1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ht="15.75" customHeight="1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ht="15.75" customHeight="1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ht="15.75" customHeight="1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ht="15.75" customHeight="1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ht="15.75" customHeight="1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ht="15.75" customHeight="1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ht="15.75" customHeight="1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ht="15.75" customHeight="1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ht="15.75" customHeight="1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ht="15.75" customHeight="1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ht="15.75" customHeight="1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ht="15.75" customHeight="1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ht="15.75" customHeight="1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ht="15.75" customHeight="1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ht="15.75" customHeight="1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ht="15.75" customHeight="1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ht="15.75" customHeight="1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ht="15.75" customHeight="1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ht="15.75" customHeight="1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ht="15.75" customHeight="1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ht="15.75" customHeight="1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ht="15.75" customHeight="1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ht="15.75" customHeight="1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ht="15.75" customHeight="1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ht="15.75" customHeight="1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ht="15.75" customHeight="1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ht="15.75" customHeight="1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ht="15.75" customHeight="1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ht="15.75" customHeight="1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ht="15.75" customHeight="1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ht="15.75" customHeight="1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ht="15.75" customHeight="1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ht="15.75" customHeight="1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ht="15.75" customHeight="1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ht="15.75" customHeight="1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ht="15.75" customHeight="1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ht="15.75" customHeight="1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ht="15.75" customHeight="1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ht="15.75" customHeight="1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ht="15.75" customHeight="1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ht="15.75" customHeight="1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ht="15.75" customHeight="1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ht="15.75" customHeight="1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ht="15.75" customHeight="1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ht="15.75" customHeight="1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ht="15.75" customHeight="1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ht="15.75" customHeight="1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ht="15.75" customHeight="1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ht="15.75" customHeight="1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ht="15.75" customHeight="1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ht="15.75" customHeight="1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ht="15.75" customHeight="1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ht="15.75" customHeight="1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ht="15.75" customHeight="1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ht="15.75" customHeight="1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ht="15.75" customHeight="1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ht="15.75" customHeight="1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ht="15.75" customHeight="1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ht="15.75" customHeight="1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ht="15.75" customHeight="1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ht="15.75" customHeight="1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ht="15.75" customHeight="1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ht="15.75" customHeight="1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ht="15.75" customHeight="1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ht="15.75" customHeight="1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ht="15.75" customHeight="1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ht="15.75" customHeight="1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ht="15.75" customHeight="1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ht="15.75" customHeight="1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ht="15.75" customHeight="1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ht="15.75" customHeight="1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ht="15.75" customHeight="1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ht="15.75" customHeight="1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ht="15.75" customHeight="1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ht="15.75" customHeight="1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ht="15.75" customHeight="1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ht="15.75" customHeight="1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ht="15.75" customHeight="1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ht="15.75" customHeight="1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ht="15.75" customHeight="1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ht="15.75" customHeight="1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ht="15.75" customHeight="1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ht="15.75" customHeight="1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ht="15.75" customHeight="1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ht="15.75" customHeight="1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ht="15.75" customHeight="1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ht="15.75" customHeight="1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ht="15.75" customHeight="1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ht="15.75" customHeight="1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ht="15.75" customHeight="1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ht="15.75" customHeight="1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ht="15.75" customHeight="1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ht="15.75" customHeight="1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ht="15.75" customHeight="1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ht="15.75" customHeight="1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ht="15.75" customHeight="1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ht="15.75" customHeight="1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ht="15.75" customHeight="1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ht="15.75" customHeight="1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ht="15.75" customHeight="1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ht="15.75" customHeight="1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ht="15.75" customHeight="1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ht="15.75" customHeight="1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ht="15.75" customHeight="1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ht="15.75" customHeight="1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ht="15.75" customHeight="1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ht="15.75" customHeight="1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ht="15.75" customHeight="1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ht="15.75" customHeight="1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ht="15.75" customHeight="1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ht="15.75" customHeight="1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ht="15.75" customHeight="1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ht="15.75" customHeight="1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ht="15.75" customHeight="1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ht="15.75" customHeight="1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ht="15.75" customHeight="1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ht="15.75" customHeight="1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ht="15.75" customHeight="1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ht="15.75" customHeight="1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ht="15.75" customHeight="1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ht="15.75" customHeight="1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ht="15.75" customHeight="1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ht="15.75" customHeight="1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ht="15.75" customHeight="1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ht="15.75" customHeight="1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ht="15.75" customHeight="1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ht="15.75" customHeight="1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ht="15.75" customHeight="1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ht="15.75" customHeight="1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ht="15.75" customHeight="1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ht="15.75" customHeight="1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ht="15.75" customHeight="1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ht="15.75" customHeight="1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ht="15.75" customHeight="1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ht="15.75" customHeight="1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ht="15.75" customHeight="1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ht="15.75" customHeight="1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ht="15.75" customHeight="1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ht="15.75" customHeight="1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ht="15.75" customHeight="1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ht="15.75" customHeight="1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ht="15.75" customHeight="1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ht="15.75" customHeight="1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ht="15.75" customHeight="1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ht="15.75" customHeight="1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ht="15.75" customHeight="1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ht="15.75" customHeight="1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ht="15.75" customHeight="1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ht="15.75" customHeight="1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ht="15.75" customHeight="1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ht="15.75" customHeight="1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ht="15.75" customHeight="1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ht="15.75" customHeight="1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ht="15.75" customHeight="1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ht="15.75" customHeight="1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ht="15.75" customHeight="1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ht="15.75" customHeight="1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ht="15.75" customHeight="1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ht="15.75" customHeight="1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ht="15.75" customHeight="1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ht="15.75" customHeight="1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ht="15.75" customHeight="1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ht="15.75" customHeight="1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ht="15.75" customHeight="1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ht="15.75" customHeight="1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ht="15.75" customHeight="1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ht="15.75" customHeight="1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ht="15.75" customHeight="1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ht="15.75" customHeight="1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ht="15.75" customHeight="1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ht="15.75" customHeight="1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ht="15.75" customHeight="1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ht="15.75" customHeight="1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ht="15.75" customHeight="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ht="15.75" customHeight="1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ht="15.75" customHeight="1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ht="15.75" customHeight="1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ht="15.75" customHeight="1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ht="15.75" customHeight="1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ht="15.75" customHeight="1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ht="15.75" customHeight="1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ht="15.75" customHeight="1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ht="15.75" customHeight="1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ht="15.75" customHeight="1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ht="15.75" customHeight="1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ht="15.75" customHeight="1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ht="15.75" customHeight="1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ht="15.75" customHeight="1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ht="15.75" customHeight="1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ht="15.75" customHeight="1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ht="15.75" customHeight="1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ht="15.75" customHeight="1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ht="15.75" customHeight="1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ht="15.75" customHeight="1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ht="15.75" customHeight="1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ht="15.75" customHeight="1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ht="15.75" customHeight="1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ht="15.75" customHeight="1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ht="15.75" customHeight="1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ht="15.75" customHeight="1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ht="15.75" customHeight="1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ht="15.75" customHeight="1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ht="15.75" customHeight="1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ht="15.75" customHeight="1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ht="15.75" customHeight="1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ht="15.75" customHeight="1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ht="15.75" customHeight="1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ht="15.75" customHeight="1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ht="15.75" customHeight="1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ht="15.75" customHeight="1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ht="15.75" customHeight="1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ht="15.75" customHeight="1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ht="15.75" customHeight="1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ht="15.75" customHeight="1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ht="15.75" customHeight="1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ht="15.75" customHeight="1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ht="15.75" customHeight="1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ht="15.75" customHeight="1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ht="15.75" customHeight="1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ht="15.75" customHeight="1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ht="15.75" customHeight="1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ht="15.75" customHeight="1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ht="15.75" customHeight="1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ht="15.75" customHeight="1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ht="15.75" customHeight="1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ht="15.75" customHeight="1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ht="15.75" customHeight="1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ht="15.75" customHeight="1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ht="15.75" customHeight="1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ht="15.75" customHeight="1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ht="15.75" customHeight="1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ht="15.75" customHeight="1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ht="15.75" customHeight="1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ht="15.75" customHeight="1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ht="15.75" customHeight="1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ht="15.75" customHeight="1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ht="15.75" customHeight="1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ht="15.75" customHeight="1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ht="15.75" customHeight="1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ht="15.75" customHeight="1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ht="15.75" customHeight="1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ht="15.75" customHeight="1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ht="15.75" customHeight="1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ht="15.75" customHeight="1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ht="15.75" customHeight="1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ht="15.75" customHeight="1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ht="15.75" customHeight="1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ht="15.75" customHeight="1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ht="15.75" customHeight="1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ht="15.75" customHeight="1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ht="15.75" customHeight="1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ht="15.75" customHeight="1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ht="15.75" customHeight="1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ht="15.75" customHeight="1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ht="15.75" customHeight="1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ht="15.75" customHeight="1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ht="15.75" customHeight="1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ht="15.75" customHeight="1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ht="15.75" customHeight="1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ht="15.75" customHeight="1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ht="15.75" customHeight="1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ht="15.75" customHeight="1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ht="15.75" customHeight="1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ht="15.75" customHeight="1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ht="15.75" customHeight="1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ht="15.75" customHeight="1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ht="15.75" customHeight="1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ht="15.75" customHeight="1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ht="15.75" customHeight="1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ht="15.75" customHeight="1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ht="15.75" customHeight="1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ht="15.75" customHeight="1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ht="15.75" customHeight="1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ht="15.75" customHeight="1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ht="15.75" customHeight="1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ht="15.75" customHeight="1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ht="15.75" customHeight="1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ht="15.75" customHeight="1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ht="15.75" customHeight="1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ht="15.75" customHeight="1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ht="15.75" customHeight="1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ht="15.75" customHeight="1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ht="15.75" customHeight="1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ht="15.75" customHeight="1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ht="15.75" customHeight="1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ht="15.75" customHeight="1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ht="15.75" customHeight="1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ht="15.75" customHeight="1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ht="15.75" customHeight="1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ht="15.75" customHeight="1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ht="15.75" customHeight="1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ht="15.75" customHeight="1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ht="15.75" customHeight="1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ht="15.75" customHeight="1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ht="15.75" customHeight="1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ht="15.75" customHeight="1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ht="15.75" customHeight="1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ht="15.75" customHeight="1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ht="15.75" customHeight="1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ht="15.75" customHeight="1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ht="15.75" customHeight="1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ht="15.75" customHeight="1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ht="15.75" customHeight="1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ht="15.75" customHeight="1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ht="15.75" customHeight="1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ht="15.75" customHeight="1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ht="15.75" customHeight="1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ht="15.75" customHeight="1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ht="15.75" customHeight="1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ht="15.75" customHeight="1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ht="15.75" customHeight="1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ht="15.75" customHeight="1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ht="15.75" customHeight="1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ht="15.75" customHeight="1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ht="15.75" customHeight="1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ht="15.75" customHeight="1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ht="15.75" customHeight="1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ht="15.75" customHeight="1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ht="15.75" customHeight="1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ht="15.75" customHeight="1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ht="15.75" customHeight="1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ht="15.75" customHeight="1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ht="15.75" customHeight="1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ht="15.75" customHeight="1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ht="15.75" customHeight="1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ht="15.75" customHeight="1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ht="15.75" customHeight="1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ht="15.75" customHeight="1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ht="15.75" customHeight="1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ht="15.75" customHeight="1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ht="15.75" customHeight="1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ht="15.75" customHeight="1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ht="15.75" customHeight="1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ht="15.75" customHeight="1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ht="15.75" customHeight="1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ht="15.75" customHeight="1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ht="15.75" customHeight="1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ht="15.75" customHeight="1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ht="15.75" customHeight="1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ht="15.75" customHeight="1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ht="15.75" customHeight="1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ht="15.75" customHeight="1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ht="15.75" customHeight="1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ht="15.75" customHeight="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ht="15.75" customHeight="1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ht="15.75" customHeight="1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ht="15.75" customHeight="1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ht="15.75" customHeight="1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ht="15.75" customHeight="1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ht="15.75" customHeight="1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ht="15.75" customHeight="1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ht="15.75" customHeight="1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ht="15.75" customHeight="1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ht="15.75" customHeight="1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ht="15.75" customHeight="1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ht="15.75" customHeight="1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ht="15.75" customHeight="1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ht="15.75" customHeight="1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ht="15.75" customHeight="1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ht="15.75" customHeight="1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ht="15.75" customHeight="1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ht="15.75" customHeight="1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ht="15.75" customHeight="1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ht="15.75" customHeight="1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ht="15.75" customHeight="1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ht="15.75" customHeight="1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ht="15.75" customHeight="1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ht="15.75" customHeight="1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ht="15.75" customHeight="1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ht="15.75" customHeight="1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ht="15.75" customHeight="1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ht="15.75" customHeight="1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ht="15.75" customHeight="1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ht="15.75" customHeight="1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ht="15.75" customHeight="1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ht="15.75" customHeight="1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ht="15.75" customHeight="1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ht="15.75" customHeight="1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ht="15.75" customHeight="1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ht="15.75" customHeight="1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ht="15.75" customHeight="1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ht="15.75" customHeight="1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ht="15.75" customHeight="1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ht="15.75" customHeight="1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ht="15.75" customHeight="1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ht="15.75" customHeight="1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ht="15.75" customHeight="1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ht="15.75" customHeight="1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ht="15.75" customHeight="1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ht="15.75" customHeight="1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ht="15.75" customHeight="1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ht="15.75" customHeight="1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ht="15.75" customHeight="1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ht="15.75" customHeight="1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ht="15.75" customHeight="1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ht="15.75" customHeight="1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ht="15.75" customHeight="1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ht="15.75" customHeight="1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ht="15.75" customHeight="1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ht="15.75" customHeight="1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ht="15.75" customHeight="1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ht="15.75" customHeight="1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ht="15.75" customHeight="1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ht="15.75" customHeight="1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ht="15.75" customHeight="1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ht="15.75" customHeight="1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ht="15.75" customHeight="1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ht="15.75" customHeight="1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ht="15.75" customHeight="1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ht="15.75" customHeight="1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ht="15.75" customHeight="1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ht="15.75" customHeight="1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ht="15.75" customHeight="1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ht="15.75" customHeight="1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ht="15.75" customHeight="1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ht="15.75" customHeight="1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ht="15.75" customHeight="1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ht="15.75" customHeight="1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ht="15.75" customHeight="1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ht="15.75" customHeight="1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ht="15.75" customHeight="1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ht="15.75" customHeight="1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ht="15.75" customHeight="1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ht="15.75" customHeight="1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ht="15.75" customHeight="1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ht="15.75" customHeight="1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ht="15.75" customHeight="1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ht="15.75" customHeight="1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ht="15.75" customHeight="1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ht="15.75" customHeight="1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ht="15.75" customHeight="1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ht="15.75" customHeight="1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ht="15.75" customHeight="1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ht="15.75" customHeight="1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ht="15.75" customHeight="1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ht="15.75" customHeight="1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ht="15.75" customHeight="1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ht="15.75" customHeight="1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ht="15.75" customHeight="1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ht="15.75" customHeight="1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ht="15.75" customHeight="1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ht="15.75" customHeight="1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ht="15.75" customHeight="1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ht="15.75" customHeight="1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ht="15.75" customHeight="1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ht="15.75" customHeight="1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ht="15.75" customHeight="1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ht="15.75" customHeight="1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ht="15.75" customHeight="1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ht="15.75" customHeight="1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ht="15.75" customHeight="1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ht="15.75" customHeight="1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ht="15.75" customHeight="1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ht="15.75" customHeight="1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ht="15.75" customHeight="1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ht="15.75" customHeight="1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ht="15.75" customHeight="1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ht="15.75" customHeight="1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ht="15.75" customHeight="1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ht="15.75" customHeight="1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ht="15.75" customHeight="1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ht="15.75" customHeight="1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ht="15.75" customHeight="1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ht="15.75" customHeight="1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ht="15.75" customHeight="1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ht="15.75" customHeight="1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ht="15.75" customHeight="1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ht="15.75" customHeight="1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ht="15.75" customHeight="1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ht="15.75" customHeight="1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ht="15.75" customHeight="1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ht="15.75" customHeight="1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ht="15.75" customHeight="1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ht="15.75" customHeight="1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ht="15.75" customHeight="1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ht="15.75" customHeight="1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ht="15.75" customHeight="1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ht="15.75" customHeight="1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ht="15.75" customHeight="1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ht="15.75" customHeight="1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ht="15.75" customHeight="1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ht="15.75" customHeight="1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ht="15.75" customHeight="1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printOptions/>
  <pageMargins bottom="1.0" footer="0.0" header="0.0" left="0.75" right="0.75" top="1.0"/>
  <pageSetup orientation="landscape"/>
  <drawing r:id="rId1"/>
</worksheet>
</file>